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ttps://policiachile-my.sharepoint.com/personal/mtroncosov_investigaciones_cl/Documents/Deplanes - OneDrive/Regiones/Presupuesto/Ppto 2022/Glosas/"/>
    </mc:Choice>
  </mc:AlternateContent>
  <bookViews>
    <workbookView xWindow="0" yWindow="0" windowWidth="28800" windowHeight="12300" tabRatio="590"/>
  </bookViews>
  <sheets>
    <sheet name="EjecuciónST31 No FET 2022 " sheetId="3" r:id="rId1"/>
    <sheet name="Informe FET 2022" sheetId="2" r:id="rId2"/>
  </sheets>
  <definedNames>
    <definedName name="_xlnm._FilterDatabase" localSheetId="1" hidden="1">'Informe FET 2022'!$A$4:$BE$7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R6" i="3" l="1"/>
  <c r="BB17" i="3" l="1"/>
  <c r="BD17" i="3" s="1"/>
  <c r="AM17" i="3"/>
  <c r="AH17" i="3"/>
  <c r="AI17" i="3" s="1"/>
  <c r="Q17" i="3"/>
  <c r="AR27" i="3"/>
  <c r="AS27" i="3"/>
  <c r="AT27" i="3"/>
  <c r="AU27" i="3"/>
  <c r="AV27" i="3"/>
  <c r="AW27" i="3"/>
  <c r="AX27" i="3"/>
  <c r="AY27" i="3"/>
  <c r="AZ27" i="3"/>
  <c r="BA27" i="3"/>
  <c r="BC27" i="3"/>
  <c r="AQ27" i="3"/>
  <c r="AP27" i="3"/>
  <c r="AL27" i="3"/>
  <c r="AK27" i="3"/>
  <c r="W27" i="3"/>
  <c r="X27" i="3"/>
  <c r="Y27" i="3"/>
  <c r="Z27" i="3"/>
  <c r="AA27" i="3"/>
  <c r="AB27" i="3"/>
  <c r="AC27" i="3"/>
  <c r="AD27" i="3"/>
  <c r="AE27" i="3"/>
  <c r="AF27" i="3"/>
  <c r="AG27" i="3"/>
  <c r="V27" i="3"/>
  <c r="R27" i="3"/>
  <c r="Q27" i="3" s="1"/>
  <c r="BD26" i="3"/>
  <c r="BB26" i="3"/>
  <c r="AM26" i="3"/>
  <c r="AH26" i="3"/>
  <c r="AI26" i="3" s="1"/>
  <c r="Q26" i="3"/>
  <c r="BB25" i="3"/>
  <c r="BD25" i="3" s="1"/>
  <c r="AM25" i="3"/>
  <c r="AH25" i="3"/>
  <c r="AI25" i="3" s="1"/>
  <c r="Q25" i="3"/>
  <c r="BB24" i="3"/>
  <c r="BD24" i="3" s="1"/>
  <c r="AM24" i="3"/>
  <c r="AH24" i="3"/>
  <c r="AI24" i="3" s="1"/>
  <c r="Q24" i="3"/>
  <c r="AQ6" i="3" l="1"/>
  <c r="W6" i="3"/>
  <c r="BD6" i="2" l="1"/>
  <c r="BD5" i="2"/>
  <c r="BC15" i="3" l="1"/>
  <c r="BC5" i="3"/>
  <c r="BC13" i="3" l="1"/>
  <c r="BC11" i="3"/>
  <c r="AH5" i="3" l="1"/>
  <c r="BB16" i="3" l="1"/>
  <c r="BD16" i="3" s="1"/>
  <c r="BB18" i="3"/>
  <c r="BD18" i="3" s="1"/>
  <c r="BB19" i="3"/>
  <c r="BD19" i="3" s="1"/>
  <c r="AH16" i="3"/>
  <c r="AH18" i="3"/>
  <c r="AH19" i="3"/>
  <c r="AM16" i="3"/>
  <c r="AM18" i="3"/>
  <c r="AM19" i="3"/>
  <c r="Q16" i="3"/>
  <c r="Q18" i="3"/>
  <c r="Q19" i="3"/>
  <c r="AI18" i="3" l="1"/>
  <c r="AI19" i="3"/>
  <c r="AI16" i="3"/>
  <c r="P27" i="3" l="1"/>
  <c r="M27" i="3"/>
  <c r="L27" i="3"/>
  <c r="BB23" i="3"/>
  <c r="BD23" i="3" s="1"/>
  <c r="AM23" i="3"/>
  <c r="AH23" i="3"/>
  <c r="Q23" i="3"/>
  <c r="BB22" i="3"/>
  <c r="BD22" i="3" s="1"/>
  <c r="AM22" i="3"/>
  <c r="AH22" i="3"/>
  <c r="BB21" i="3"/>
  <c r="BD21" i="3" s="1"/>
  <c r="AM21" i="3"/>
  <c r="AH21" i="3"/>
  <c r="AI21" i="3" s="1"/>
  <c r="BB20" i="3"/>
  <c r="BD20" i="3" s="1"/>
  <c r="AM20" i="3"/>
  <c r="AH20" i="3"/>
  <c r="Q20" i="3"/>
  <c r="BB15" i="3"/>
  <c r="BD15" i="3" s="1"/>
  <c r="AM15" i="3"/>
  <c r="AH15" i="3"/>
  <c r="Q15" i="3"/>
  <c r="BB14" i="3"/>
  <c r="BD14" i="3" s="1"/>
  <c r="AM14" i="3"/>
  <c r="AH14" i="3"/>
  <c r="Q14" i="3"/>
  <c r="BB13" i="3"/>
  <c r="BD13" i="3" s="1"/>
  <c r="AM13" i="3"/>
  <c r="AH13" i="3"/>
  <c r="Q13" i="3"/>
  <c r="BB12" i="3"/>
  <c r="BD12" i="3" s="1"/>
  <c r="AM12" i="3"/>
  <c r="AH12" i="3"/>
  <c r="Q12" i="3"/>
  <c r="BB11" i="3"/>
  <c r="BD11" i="3" s="1"/>
  <c r="AM11" i="3"/>
  <c r="AH11" i="3"/>
  <c r="Q11" i="3"/>
  <c r="BB10" i="3"/>
  <c r="BD10" i="3" s="1"/>
  <c r="AM10" i="3"/>
  <c r="AH10" i="3"/>
  <c r="BB9" i="3"/>
  <c r="BD9" i="3" s="1"/>
  <c r="AM9" i="3"/>
  <c r="AH9" i="3"/>
  <c r="BB8" i="3"/>
  <c r="BD8" i="3" s="1"/>
  <c r="AM8" i="3"/>
  <c r="AH8" i="3"/>
  <c r="BB7" i="3"/>
  <c r="BD7" i="3" s="1"/>
  <c r="AM7" i="3"/>
  <c r="AH7" i="3"/>
  <c r="Q7" i="3"/>
  <c r="BB6" i="3"/>
  <c r="AM6" i="3"/>
  <c r="AH6" i="3"/>
  <c r="Q6" i="3"/>
  <c r="BB5" i="3"/>
  <c r="BD5" i="3" s="1"/>
  <c r="AM5" i="3"/>
  <c r="AI5" i="3"/>
  <c r="Q5" i="3"/>
  <c r="BD4" i="3"/>
  <c r="AH27" i="3" l="1"/>
  <c r="AM27" i="3"/>
  <c r="BD6" i="3"/>
  <c r="BD27" i="3" s="1"/>
  <c r="BB27" i="3"/>
  <c r="AI9" i="3"/>
  <c r="AI8" i="3"/>
  <c r="AI22" i="3"/>
  <c r="Q21" i="3"/>
  <c r="AI23" i="3"/>
  <c r="AI20" i="3"/>
  <c r="Q8" i="3"/>
  <c r="AI7" i="3"/>
  <c r="AI15" i="3"/>
  <c r="Q9" i="3"/>
  <c r="AI12" i="3"/>
  <c r="AI11" i="3"/>
  <c r="AI10" i="3"/>
  <c r="AI13" i="3"/>
  <c r="AI6" i="3"/>
  <c r="AI14" i="3"/>
  <c r="Q10" i="3"/>
  <c r="Q22" i="3"/>
  <c r="AR7" i="2"/>
  <c r="AS7" i="2"/>
  <c r="AT7" i="2"/>
  <c r="AU7" i="2"/>
  <c r="AV7" i="2"/>
  <c r="AW7" i="2"/>
  <c r="AX7" i="2"/>
  <c r="AY7" i="2"/>
  <c r="AZ7" i="2"/>
  <c r="BA7" i="2"/>
  <c r="BB7" i="2"/>
  <c r="BD7" i="2"/>
  <c r="AQ7" i="2"/>
  <c r="AM7" i="2"/>
  <c r="AN6" i="2"/>
  <c r="AN5" i="2"/>
  <c r="R6" i="2"/>
  <c r="R5" i="2"/>
  <c r="AI27" i="3" l="1"/>
  <c r="AN7" i="2"/>
  <c r="S7" i="2"/>
  <c r="R7" i="2" s="1"/>
  <c r="Q7" i="2"/>
  <c r="X7" i="2"/>
  <c r="Y7" i="2"/>
  <c r="Z7" i="2"/>
  <c r="AA7" i="2"/>
  <c r="AB7" i="2"/>
  <c r="AC7" i="2"/>
  <c r="AD7" i="2"/>
  <c r="AE7" i="2"/>
  <c r="AF7" i="2"/>
  <c r="AG7" i="2"/>
  <c r="AH7" i="2"/>
  <c r="AI6" i="2"/>
  <c r="AI5" i="2"/>
  <c r="BC6" i="2"/>
  <c r="BC5" i="2"/>
  <c r="AI7" i="2" l="1"/>
  <c r="BE5" i="2"/>
  <c r="BC7" i="2"/>
  <c r="BE7" i="2" s="1"/>
  <c r="N7" i="2"/>
  <c r="M7" i="2"/>
  <c r="BE6" i="2"/>
  <c r="AL7" i="2"/>
  <c r="BE4" i="2"/>
  <c r="W7" i="2"/>
  <c r="AJ6" i="2" l="1"/>
  <c r="AJ5" i="2"/>
  <c r="AJ7" i="2" l="1"/>
</calcChain>
</file>

<file path=xl/sharedStrings.xml><?xml version="1.0" encoding="utf-8"?>
<sst xmlns="http://schemas.openxmlformats.org/spreadsheetml/2006/main" count="369" uniqueCount="150">
  <si>
    <t>Si existe una iniciativa con financiamiento mixto, incluir en este cuadro sólo lo que corresponde a FET COVID 19.</t>
  </si>
  <si>
    <t>Nota:</t>
  </si>
  <si>
    <t xml:space="preserve">Total M$ </t>
  </si>
  <si>
    <t>Total</t>
  </si>
  <si>
    <t>Saldo por ejecutar</t>
  </si>
  <si>
    <t>Dic</t>
  </si>
  <si>
    <t>nov</t>
  </si>
  <si>
    <t>oct</t>
  </si>
  <si>
    <t>sept</t>
  </si>
  <si>
    <t>agosto</t>
  </si>
  <si>
    <t>julio</t>
  </si>
  <si>
    <t>junio</t>
  </si>
  <si>
    <t>mayo</t>
  </si>
  <si>
    <t>abril</t>
  </si>
  <si>
    <t>marzo</t>
  </si>
  <si>
    <t>febrero</t>
  </si>
  <si>
    <t>enero</t>
  </si>
  <si>
    <t>Proceso en que se encuentra ( Elaboración de Bases Licitación,Adjudicación, Firma Contrato, Identificación , transferencia de recursos,Construcción , etc)</t>
  </si>
  <si>
    <t>Entidad Beneficiaria</t>
  </si>
  <si>
    <t>Tipo A=Arrastre , N= Nuevo</t>
  </si>
  <si>
    <t>Comuna</t>
  </si>
  <si>
    <t xml:space="preserve">  Región </t>
  </si>
  <si>
    <t xml:space="preserve">Nombre de proyecto </t>
  </si>
  <si>
    <t>Código BIP</t>
  </si>
  <si>
    <t>N°</t>
  </si>
  <si>
    <t>Programa Financiero</t>
  </si>
  <si>
    <t>Ley 21.288 establece sólo hasta junio 2022.</t>
  </si>
  <si>
    <t>% de Identificación respecto del Presupuesto Vigente</t>
  </si>
  <si>
    <t>Servicio</t>
  </si>
  <si>
    <t>Fecha</t>
  </si>
  <si>
    <t>Adjudicación , Convenio, etc total 2021-2022 M$</t>
  </si>
  <si>
    <t>N° de Decreto; res , Convenio, ETC</t>
  </si>
  <si>
    <t>Tipo Documento (Decreto, Resolución, Otros)</t>
  </si>
  <si>
    <t>31.02</t>
  </si>
  <si>
    <t>ST-Item</t>
  </si>
  <si>
    <t>El arrastre  sólo FET, no financiamiento mixto</t>
  </si>
  <si>
    <t xml:space="preserve"> Ejecución  Valores en M$</t>
  </si>
  <si>
    <t>Estado de Avance de Construcción  (%)</t>
  </si>
  <si>
    <t>Total  ejecución obra</t>
  </si>
  <si>
    <t>% Por Ejecutar</t>
  </si>
  <si>
    <t>Total identificado 2022 M$</t>
  </si>
  <si>
    <t>Ley Inicial 2022</t>
  </si>
  <si>
    <t>Ley Vigente 2022</t>
  </si>
  <si>
    <t>Ejecución Acumulada 2022</t>
  </si>
  <si>
    <t>Ejecución Programada 2022</t>
  </si>
  <si>
    <t>Policia de Investigaciones de Chile</t>
  </si>
  <si>
    <t xml:space="preserve">30101754-0 </t>
  </si>
  <si>
    <t>CONSTRUCCION LABORATORIO DE CRIMINALISTICA CENTRAL PDI</t>
  </si>
  <si>
    <t xml:space="preserve">30087497-0 </t>
  </si>
  <si>
    <t>REPOSICION CUARTEL POLICIAL PREFECTURA PROVINCIAL OSORNO</t>
  </si>
  <si>
    <t>30084949-0</t>
  </si>
  <si>
    <t>REPOSICIÓN Y EQUIPAMIENTO CUARTEL PDI LINARES</t>
  </si>
  <si>
    <t>30077182-0</t>
  </si>
  <si>
    <t>REPOSICION CUARTEL INVESTIGACIONES PUERTO VARAS</t>
  </si>
  <si>
    <t>30215722-0</t>
  </si>
  <si>
    <t xml:space="preserve">CONSTRUCCION PREFECTURA PROVINCIAL IQUIQUE </t>
  </si>
  <si>
    <t>30091326-0</t>
  </si>
  <si>
    <t>REPOSICION CUARTEL PREFECTURA PROVINCIAL LOS ANDES</t>
  </si>
  <si>
    <t>30485523-0</t>
  </si>
  <si>
    <t>REPOSICION DEL CUARTEL DE LA BRIGADA INVESTIGADORA CRIMINAL DE TRAIGUEN</t>
  </si>
  <si>
    <t>40000834-0</t>
  </si>
  <si>
    <t>REPOSICIÓN CUARTEL DE INVESTIGACIÓN CRIMINAL LIMACHE</t>
  </si>
  <si>
    <t>40034609-0</t>
  </si>
  <si>
    <t xml:space="preserve">CONSERVACIÓN BRIGADA DE INVESTIGACION CRIMINAL PROVIDENCIA </t>
  </si>
  <si>
    <t>40034832-0</t>
  </si>
  <si>
    <t xml:space="preserve">CONSERVACIÓN CUARTEL PDI VILLARRICA </t>
  </si>
  <si>
    <t>40025766-0</t>
  </si>
  <si>
    <t xml:space="preserve">CONSERVACIÓN CUARTEL POLICIAL ULTIMA ESPERANZA </t>
  </si>
  <si>
    <t>40031187-0</t>
  </si>
  <si>
    <t>CONSERVACION CUARTEL PDI PUERTO AYSEN</t>
  </si>
  <si>
    <t>40034805-0</t>
  </si>
  <si>
    <t>CONSERVACIÓN COMPLEJO POLICIAL PUNTA ARENAS</t>
  </si>
  <si>
    <t>40033351-0</t>
  </si>
  <si>
    <t>REPOSICIÓN COMPLEJO POLICIAL PDI LA UNIÓN</t>
  </si>
  <si>
    <t>40025724-0</t>
  </si>
  <si>
    <t>REPOSICION CUARTEL POLICIAL PDI PARRAL</t>
  </si>
  <si>
    <t>40007501-0</t>
  </si>
  <si>
    <t>MEJORAMIENTO JEFATURA NACIONAL DE INTELIGENCIA POLICIAL PDI ÑUÑOA</t>
  </si>
  <si>
    <t>40000458-0</t>
  </si>
  <si>
    <t>REPOSICIÓN CUARTEL POLICIAL PDI VALLENAR</t>
  </si>
  <si>
    <t>DECRETO</t>
  </si>
  <si>
    <t>30131508-0</t>
  </si>
  <si>
    <t>30101767-0</t>
  </si>
  <si>
    <t>REPOSICION COMPLEJO POLICIAL PDI VÑA DEL MAR</t>
  </si>
  <si>
    <t>30106557-0</t>
  </si>
  <si>
    <t>CONSTRUCCION COMPLEJO POLICIA DE INVESTIGACIONES
OCCIDENTE, PUDAHUEL</t>
  </si>
  <si>
    <t>REPOSICION BRIGADA DE INVESTIGACION CRIMINAL PDI. CONCHALI</t>
  </si>
  <si>
    <t>Metropolitana</t>
  </si>
  <si>
    <t>Atacama</t>
  </si>
  <si>
    <t>Ñuñoa</t>
  </si>
  <si>
    <t>Vallenar</t>
  </si>
  <si>
    <t>N</t>
  </si>
  <si>
    <t>Adjudicación , Convenio, etc año 2022M$</t>
  </si>
  <si>
    <t>Metropolitana de Santiago</t>
  </si>
  <si>
    <t>de Aysén del General Carlos Ibáñez del Campo</t>
  </si>
  <si>
    <t>de Los Ríos</t>
  </si>
  <si>
    <t>del Maule</t>
  </si>
  <si>
    <t>de Magallanes y la Antártica Chilena</t>
  </si>
  <si>
    <t>de La Araucanía</t>
  </si>
  <si>
    <t>de Valparaíso</t>
  </si>
  <si>
    <t>de Tarapacá</t>
  </si>
  <si>
    <t>de Los Lagos</t>
  </si>
  <si>
    <t>Conchalí</t>
  </si>
  <si>
    <t>Viña del Mar</t>
  </si>
  <si>
    <t>Pudahuel</t>
  </si>
  <si>
    <t>Osorno</t>
  </si>
  <si>
    <t>Providencia</t>
  </si>
  <si>
    <t>Villarrica</t>
  </si>
  <si>
    <t>Linares</t>
  </si>
  <si>
    <t>Puerto Varas</t>
  </si>
  <si>
    <t>Iquique</t>
  </si>
  <si>
    <t>Los Andes</t>
  </si>
  <si>
    <t>Traiguén</t>
  </si>
  <si>
    <t>Limache</t>
  </si>
  <si>
    <t>Última Esperanza</t>
  </si>
  <si>
    <t>Puerto Aysén</t>
  </si>
  <si>
    <t>Punta Arenas</t>
  </si>
  <si>
    <t>La Unión</t>
  </si>
  <si>
    <t>Parral</t>
  </si>
  <si>
    <t>A</t>
  </si>
  <si>
    <t>Etapa</t>
  </si>
  <si>
    <t>Ejecución</t>
  </si>
  <si>
    <t>Obras Civiles terminadas</t>
  </si>
  <si>
    <t>Diseño en desarrollo</t>
  </si>
  <si>
    <t>Se tramita firma de Convenio Mandato</t>
  </si>
  <si>
    <t>En espera de identificación presupuestaria</t>
  </si>
  <si>
    <t>Diseño</t>
  </si>
  <si>
    <t>Obras Civiles en desarrollo
Unidad Técnica: D.A MOP Valparaíso
Contratista: OBRASCON HUARTE LAIN S.A. AGENCIA EN CHILE</t>
  </si>
  <si>
    <t>Obras Civiles en desarrollo
Unidad Técnica: DA MOP RM
Contratista: Constructora B más V Ltda.</t>
  </si>
  <si>
    <t>Obras Civiles en desarrollo
Unidad Técnica: D.A MOP Los Lagos
Contratista: Constructora Luís Navarro SPA</t>
  </si>
  <si>
    <t>Licitación Pública ID 1152-7-LR22</t>
  </si>
  <si>
    <t>Obras Civiles en desarrollo
Unidad Técnica: D.A MOP Valparaíso
Contratista: Ricardo Rodríguez y Cia LTDA.</t>
  </si>
  <si>
    <t>Convenio Mandato firmado, se prepara licitación pública</t>
  </si>
  <si>
    <t>Convenio mandato PDI-MOP firmado</t>
  </si>
  <si>
    <t>Se realizan gestiones para firmar convenio mandato PDI-MOP</t>
  </si>
  <si>
    <t>IDENTIFICACION Y EJECUCIÓN AL MES DE MARZO DE 2022</t>
  </si>
  <si>
    <t>Identificado mes marzo  2022 M$</t>
  </si>
  <si>
    <t>40033861-0</t>
  </si>
  <si>
    <t>CONSTRUCCION PREFECTURA PROVINCIAL ANTOFAGASTA PDI</t>
  </si>
  <si>
    <t>Antofagasta</t>
  </si>
  <si>
    <t>30085177-0</t>
  </si>
  <si>
    <t>REPOSICION BRIGADA DE INVESTIGACIÓN CRIMINAL SAN BERNARDO - PDI</t>
  </si>
  <si>
    <t>40025350-0</t>
  </si>
  <si>
    <t>REPOSICION COMPLEJO POLICIAL PDI CAUQUENES</t>
  </si>
  <si>
    <t>San Bernardo</t>
  </si>
  <si>
    <t>Cauquenes</t>
  </si>
  <si>
    <t>40016589-0</t>
  </si>
  <si>
    <t>CONSERVACION CUARTEL POLICIAL O"HGGINS - PDI</t>
  </si>
  <si>
    <t>Ñuble</t>
  </si>
  <si>
    <t>Chillán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</si>
</sst>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-* #,##0.00_-;\-* #,##0.00_-;_-* &quot;-&quot;??_-;_-@_-"/>
    <numFmt numFmtId="165" formatCode="_-* #,##0_-;\-* #,##0_-;_-* &quot;-&quot;??_-;_-@_-"/>
    <numFmt numFmtId="166" formatCode="0.0%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rgb="FF000000"/>
      <name val="Calibri"/>
      <family val="2"/>
    </font>
    <font>
      <sz val="10"/>
      <color theme="1"/>
      <name val="Calibri"/>
      <family val="2"/>
      <scheme val="minor"/>
    </font>
    <font>
      <sz val="8"/>
      <color rgb="FF000000"/>
      <name val="Calibri"/>
      <family val="2"/>
    </font>
    <font>
      <b/>
      <sz val="8"/>
      <color rgb="FFFF0000"/>
      <name val="Calibri"/>
      <family val="2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Calibri"/>
      <family val="2"/>
    </font>
    <font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59999389629810485"/>
        <bgColor rgb="FFFFFFFF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/>
      <diagonal/>
    </border>
  </borders>
  <cellStyleXfs count="4">
    <xf numFmtId="0" fontId="0" fillId="0" borderId="0"/>
    <xf numFmtId="0" fontId="8" fillId="0" borderId="0"/>
    <xf numFmtId="164" fontId="8" fillId="0" borderId="0" applyFont="0" applyFill="0" applyBorder="0" applyAlignment="0" applyProtection="0"/>
    <xf numFmtId="0" fontId="11" fillId="0" borderId="0"/>
  </cellStyleXfs>
  <cellXfs count="68">
    <xf numFmtId="0" fontId="0" fillId="0" borderId="0" xfId="0"/>
    <xf numFmtId="0" fontId="0" fillId="0" borderId="0" xfId="0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9" fontId="2" fillId="0" borderId="2" xfId="0" applyNumberFormat="1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left" vertical="center" wrapText="1"/>
    </xf>
    <xf numFmtId="3" fontId="2" fillId="0" borderId="2" xfId="0" applyNumberFormat="1" applyFont="1" applyFill="1" applyBorder="1" applyAlignment="1">
      <alignment vertical="center" wrapText="1"/>
    </xf>
    <xf numFmtId="3" fontId="2" fillId="0" borderId="2" xfId="0" applyNumberFormat="1" applyFont="1" applyFill="1" applyBorder="1" applyAlignment="1">
      <alignment horizontal="right" vertical="center" wrapText="1"/>
    </xf>
    <xf numFmtId="0" fontId="2" fillId="5" borderId="0" xfId="0" applyFont="1" applyFill="1" applyAlignment="1">
      <alignment vertical="center" wrapText="1"/>
    </xf>
    <xf numFmtId="0" fontId="2" fillId="5" borderId="0" xfId="0" applyFont="1" applyFill="1" applyAlignment="1">
      <alignment horizontal="left" vertical="center"/>
    </xf>
    <xf numFmtId="3" fontId="10" fillId="0" borderId="2" xfId="0" applyNumberFormat="1" applyFont="1" applyFill="1" applyBorder="1" applyAlignment="1">
      <alignment horizontal="right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right" vertical="center" wrapText="1"/>
    </xf>
    <xf numFmtId="3" fontId="5" fillId="0" borderId="2" xfId="0" applyNumberFormat="1" applyFont="1" applyFill="1" applyBorder="1" applyAlignment="1">
      <alignment vertical="center" wrapText="1"/>
    </xf>
    <xf numFmtId="3" fontId="2" fillId="0" borderId="0" xfId="0" applyNumberFormat="1" applyFont="1" applyFill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3" fontId="3" fillId="0" borderId="2" xfId="0" applyNumberFormat="1" applyFont="1" applyFill="1" applyBorder="1" applyAlignment="1">
      <alignment horizontal="right" vertical="center" wrapText="1"/>
    </xf>
    <xf numFmtId="9" fontId="3" fillId="0" borderId="2" xfId="0" applyNumberFormat="1" applyFont="1" applyFill="1" applyBorder="1" applyAlignment="1">
      <alignment horizontal="right"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 wrapText="1"/>
    </xf>
    <xf numFmtId="10" fontId="2" fillId="0" borderId="2" xfId="0" applyNumberFormat="1" applyFont="1" applyFill="1" applyBorder="1" applyAlignment="1">
      <alignment horizontal="center" vertical="center" wrapText="1"/>
    </xf>
    <xf numFmtId="10" fontId="3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3" fontId="3" fillId="0" borderId="2" xfId="0" applyNumberFormat="1" applyFont="1" applyFill="1" applyBorder="1" applyAlignment="1">
      <alignment vertical="center" wrapText="1"/>
    </xf>
    <xf numFmtId="9" fontId="3" fillId="0" borderId="2" xfId="0" applyNumberFormat="1" applyFont="1" applyFill="1" applyBorder="1" applyAlignment="1">
      <alignment vertical="center" wrapText="1"/>
    </xf>
    <xf numFmtId="3" fontId="4" fillId="0" borderId="2" xfId="0" applyNumberFormat="1" applyFont="1" applyFill="1" applyBorder="1" applyAlignment="1">
      <alignment vertical="center"/>
    </xf>
    <xf numFmtId="0" fontId="9" fillId="0" borderId="2" xfId="3" applyFont="1" applyFill="1" applyBorder="1" applyAlignment="1">
      <alignment horizontal="center" vertical="center"/>
    </xf>
    <xf numFmtId="0" fontId="9" fillId="0" borderId="9" xfId="3" applyFont="1" applyFill="1" applyBorder="1" applyAlignment="1">
      <alignment horizontal="center" vertical="center"/>
    </xf>
    <xf numFmtId="0" fontId="2" fillId="0" borderId="2" xfId="3" applyFont="1" applyFill="1" applyBorder="1" applyAlignment="1">
      <alignment vertical="center" wrapText="1"/>
    </xf>
    <xf numFmtId="0" fontId="2" fillId="0" borderId="9" xfId="3" applyFont="1" applyFill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165" fontId="2" fillId="0" borderId="2" xfId="2" applyNumberFormat="1" applyFont="1" applyFill="1" applyBorder="1" applyAlignment="1">
      <alignment horizontal="right" vertical="center" wrapText="1"/>
    </xf>
    <xf numFmtId="3" fontId="6" fillId="0" borderId="2" xfId="0" applyNumberFormat="1" applyFont="1" applyFill="1" applyBorder="1" applyAlignment="1">
      <alignment horizontal="right" vertical="center"/>
    </xf>
    <xf numFmtId="14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166" fontId="2" fillId="0" borderId="2" xfId="0" applyNumberFormat="1" applyFont="1" applyFill="1" applyBorder="1" applyAlignment="1">
      <alignment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3" borderId="7" xfId="0" applyFont="1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/>
    </xf>
    <xf numFmtId="0" fontId="7" fillId="4" borderId="8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2" fillId="5" borderId="0" xfId="0" applyFont="1" applyFill="1" applyAlignment="1">
      <alignment horizontal="left" vertical="center" wrapText="1"/>
    </xf>
    <xf numFmtId="0" fontId="0" fillId="5" borderId="0" xfId="0" applyFill="1" applyAlignment="1">
      <alignment vertical="center"/>
    </xf>
  </cellXfs>
  <cellStyles count="4">
    <cellStyle name="Millares" xfId="2" builtinId="3"/>
    <cellStyle name="Normal" xfId="0" builtinId="0"/>
    <cellStyle name="Normal 10 2 2" xfId="1"/>
    <cellStyle name="Normal 2" xfId="3"/>
  </cellStyles>
  <dxfs count="1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468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79998168889431442"/>
  </sheetPr>
  <dimension ref="A1:BD28"/>
  <sheetViews>
    <sheetView showGridLines="0" tabSelected="1" zoomScaleNormal="100" workbookViewId="0">
      <pane xSplit="5" ySplit="4" topLeftCell="AN5" activePane="bottomRight" state="frozen"/>
      <selection pane="topRight" activeCell="F1" sqref="F1"/>
      <selection pane="bottomLeft" activeCell="A5" sqref="A5"/>
      <selection pane="bottomRight" activeCell="AS8" sqref="AS8"/>
    </sheetView>
  </sheetViews>
  <sheetFormatPr baseColWidth="10" defaultColWidth="11.42578125" defaultRowHeight="11.25" x14ac:dyDescent="0.25"/>
  <cols>
    <col min="1" max="1" width="4.42578125" style="6" customWidth="1"/>
    <col min="2" max="2" width="11.5703125" style="6" bestFit="1" customWidth="1"/>
    <col min="3" max="3" width="7.85546875" style="6" customWidth="1"/>
    <col min="4" max="4" width="12.7109375" style="6" customWidth="1"/>
    <col min="5" max="5" width="29.140625" style="6" customWidth="1"/>
    <col min="6" max="6" width="10" style="6" customWidth="1"/>
    <col min="7" max="7" width="12" style="6" bestFit="1" customWidth="1"/>
    <col min="8" max="8" width="12.28515625" style="6" customWidth="1"/>
    <col min="9" max="9" width="9.7109375" style="6" customWidth="1"/>
    <col min="10" max="10" width="12" style="6" customWidth="1"/>
    <col min="11" max="11" width="39.28515625" style="6" customWidth="1"/>
    <col min="12" max="12" width="19.85546875" style="6" customWidth="1"/>
    <col min="13" max="13" width="19" style="6" customWidth="1"/>
    <col min="14" max="17" width="12.7109375" style="6" customWidth="1"/>
    <col min="18" max="18" width="12" style="6" bestFit="1" customWidth="1"/>
    <col min="19" max="21" width="12.7109375" style="6" customWidth="1"/>
    <col min="22" max="32" width="8.28515625" style="6" customWidth="1"/>
    <col min="33" max="35" width="11.42578125" style="6" customWidth="1"/>
    <col min="36" max="36" width="13.28515625" style="6" customWidth="1"/>
    <col min="37" max="54" width="11.42578125" style="6"/>
    <col min="55" max="56" width="12.7109375" style="6" customWidth="1"/>
    <col min="57" max="16384" width="11.42578125" style="6"/>
  </cols>
  <sheetData>
    <row r="1" spans="1:56" ht="15" customHeight="1" x14ac:dyDescent="0.25">
      <c r="D1" s="47" t="s">
        <v>135</v>
      </c>
      <c r="E1" s="47"/>
      <c r="F1" s="49"/>
      <c r="G1" s="49"/>
      <c r="H1" s="49"/>
      <c r="I1" s="49"/>
      <c r="J1" s="49"/>
      <c r="K1" s="49"/>
      <c r="L1" s="49"/>
      <c r="M1" s="49"/>
      <c r="N1" s="49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  <c r="AA1" s="47"/>
      <c r="AB1" s="47"/>
      <c r="AC1" s="47"/>
      <c r="AD1" s="47"/>
      <c r="AE1" s="47"/>
      <c r="AF1" s="47"/>
      <c r="AG1" s="47"/>
      <c r="AH1" s="47"/>
      <c r="AI1" s="47"/>
      <c r="AJ1" s="32"/>
      <c r="AK1" s="57"/>
      <c r="AL1" s="57"/>
      <c r="AM1" s="58"/>
      <c r="AN1" s="58"/>
      <c r="AO1" s="58"/>
    </row>
    <row r="2" spans="1:56" x14ac:dyDescent="0.25">
      <c r="F2" s="7"/>
      <c r="G2" s="7"/>
      <c r="H2" s="7"/>
      <c r="I2" s="7"/>
      <c r="J2" s="7"/>
      <c r="K2" s="7"/>
      <c r="L2" s="7"/>
      <c r="M2" s="7"/>
      <c r="N2" s="7"/>
      <c r="AK2" s="59"/>
      <c r="AL2" s="59"/>
      <c r="AM2" s="59"/>
      <c r="AN2" s="59"/>
      <c r="AP2" s="60" t="s">
        <v>37</v>
      </c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  <c r="BB2" s="60"/>
      <c r="BC2" s="60"/>
      <c r="BD2" s="60"/>
    </row>
    <row r="3" spans="1:56" ht="15" x14ac:dyDescent="0.25">
      <c r="B3" s="56"/>
      <c r="C3" s="56"/>
      <c r="F3" s="7"/>
      <c r="G3" s="7"/>
      <c r="H3" s="7"/>
      <c r="I3" s="7"/>
      <c r="J3" s="7"/>
      <c r="K3" s="50"/>
      <c r="L3" s="50"/>
      <c r="M3" s="50"/>
      <c r="N3" s="7"/>
      <c r="P3" s="56"/>
      <c r="Q3" s="61"/>
      <c r="R3" s="1"/>
      <c r="S3" s="2"/>
      <c r="T3" s="1"/>
      <c r="U3" s="1"/>
      <c r="V3" s="60" t="s">
        <v>36</v>
      </c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33"/>
      <c r="AK3" s="62" t="s">
        <v>25</v>
      </c>
      <c r="AL3" s="63"/>
      <c r="AM3" s="64"/>
      <c r="AP3" s="52" t="s">
        <v>16</v>
      </c>
      <c r="AQ3" s="52" t="s">
        <v>15</v>
      </c>
      <c r="AR3" s="52" t="s">
        <v>14</v>
      </c>
      <c r="AS3" s="52" t="s">
        <v>13</v>
      </c>
      <c r="AT3" s="52" t="s">
        <v>12</v>
      </c>
      <c r="AU3" s="52" t="s">
        <v>11</v>
      </c>
      <c r="AV3" s="52" t="s">
        <v>10</v>
      </c>
      <c r="AW3" s="52" t="s">
        <v>9</v>
      </c>
      <c r="AX3" s="52" t="s">
        <v>8</v>
      </c>
      <c r="AY3" s="52" t="s">
        <v>7</v>
      </c>
      <c r="AZ3" s="52" t="s">
        <v>6</v>
      </c>
      <c r="BA3" s="52" t="s">
        <v>5</v>
      </c>
      <c r="BB3" s="52" t="s">
        <v>38</v>
      </c>
      <c r="BC3" s="52" t="s">
        <v>44</v>
      </c>
      <c r="BD3" s="52" t="s">
        <v>39</v>
      </c>
    </row>
    <row r="4" spans="1:56" s="33" customFormat="1" ht="56.25" x14ac:dyDescent="0.25">
      <c r="A4" s="3" t="s">
        <v>24</v>
      </c>
      <c r="B4" s="3" t="s">
        <v>28</v>
      </c>
      <c r="C4" s="9" t="s">
        <v>34</v>
      </c>
      <c r="D4" s="3" t="s">
        <v>23</v>
      </c>
      <c r="E4" s="3" t="s">
        <v>22</v>
      </c>
      <c r="F4" s="3" t="s">
        <v>120</v>
      </c>
      <c r="G4" s="9" t="s">
        <v>21</v>
      </c>
      <c r="H4" s="9" t="s">
        <v>20</v>
      </c>
      <c r="I4" s="9" t="s">
        <v>19</v>
      </c>
      <c r="J4" s="9" t="s">
        <v>18</v>
      </c>
      <c r="K4" s="9" t="s">
        <v>17</v>
      </c>
      <c r="L4" s="9" t="s">
        <v>30</v>
      </c>
      <c r="M4" s="9" t="s">
        <v>92</v>
      </c>
      <c r="N4" s="9" t="s">
        <v>41</v>
      </c>
      <c r="O4" s="9" t="s">
        <v>42</v>
      </c>
      <c r="P4" s="9" t="s">
        <v>136</v>
      </c>
      <c r="Q4" s="9" t="s">
        <v>27</v>
      </c>
      <c r="R4" s="9" t="s">
        <v>40</v>
      </c>
      <c r="S4" s="9" t="s">
        <v>32</v>
      </c>
      <c r="T4" s="9" t="s">
        <v>31</v>
      </c>
      <c r="U4" s="9" t="s">
        <v>29</v>
      </c>
      <c r="V4" s="29" t="s">
        <v>16</v>
      </c>
      <c r="W4" s="9" t="s">
        <v>15</v>
      </c>
      <c r="X4" s="9" t="s">
        <v>14</v>
      </c>
      <c r="Y4" s="9" t="s">
        <v>13</v>
      </c>
      <c r="Z4" s="9" t="s">
        <v>12</v>
      </c>
      <c r="AA4" s="9" t="s">
        <v>11</v>
      </c>
      <c r="AB4" s="9" t="s">
        <v>10</v>
      </c>
      <c r="AC4" s="9" t="s">
        <v>9</v>
      </c>
      <c r="AD4" s="9" t="s">
        <v>8</v>
      </c>
      <c r="AE4" s="9" t="s">
        <v>7</v>
      </c>
      <c r="AF4" s="9" t="s">
        <v>6</v>
      </c>
      <c r="AG4" s="9" t="s">
        <v>5</v>
      </c>
      <c r="AH4" s="9" t="s">
        <v>43</v>
      </c>
      <c r="AI4" s="9" t="s">
        <v>4</v>
      </c>
      <c r="AJ4" s="10"/>
      <c r="AK4" s="3">
        <v>2023</v>
      </c>
      <c r="AL4" s="3">
        <v>2024</v>
      </c>
      <c r="AM4" s="4" t="s">
        <v>3</v>
      </c>
      <c r="AP4" s="53"/>
      <c r="AQ4" s="53"/>
      <c r="AR4" s="53"/>
      <c r="AS4" s="53"/>
      <c r="AT4" s="53"/>
      <c r="AU4" s="53"/>
      <c r="AV4" s="53"/>
      <c r="AW4" s="53"/>
      <c r="AX4" s="53"/>
      <c r="AY4" s="53"/>
      <c r="AZ4" s="53"/>
      <c r="BA4" s="53"/>
      <c r="BB4" s="53"/>
      <c r="BC4" s="53"/>
      <c r="BD4" s="53">
        <f>BC4-BB4</f>
        <v>0</v>
      </c>
    </row>
    <row r="5" spans="1:56" s="7" customFormat="1" ht="33.75" x14ac:dyDescent="0.25">
      <c r="A5" s="28">
        <v>1</v>
      </c>
      <c r="B5" s="27" t="s">
        <v>45</v>
      </c>
      <c r="C5" s="28" t="s">
        <v>33</v>
      </c>
      <c r="D5" s="38" t="s">
        <v>81</v>
      </c>
      <c r="E5" s="40" t="s">
        <v>86</v>
      </c>
      <c r="F5" s="40" t="s">
        <v>121</v>
      </c>
      <c r="G5" s="12" t="s">
        <v>93</v>
      </c>
      <c r="H5" s="12" t="s">
        <v>102</v>
      </c>
      <c r="I5" s="18" t="s">
        <v>91</v>
      </c>
      <c r="J5" s="27" t="s">
        <v>45</v>
      </c>
      <c r="K5" s="12" t="s">
        <v>130</v>
      </c>
      <c r="L5" s="12"/>
      <c r="M5" s="12"/>
      <c r="N5" s="14">
        <v>15908167</v>
      </c>
      <c r="O5" s="14">
        <v>15908167</v>
      </c>
      <c r="P5" s="43"/>
      <c r="Q5" s="30">
        <f>+R5/O5</f>
        <v>7.2156144702277769E-2</v>
      </c>
      <c r="R5" s="14">
        <v>1147872</v>
      </c>
      <c r="S5" s="18" t="s">
        <v>80</v>
      </c>
      <c r="T5" s="18">
        <v>86</v>
      </c>
      <c r="U5" s="45">
        <v>44587</v>
      </c>
      <c r="V5" s="13">
        <v>0</v>
      </c>
      <c r="W5" s="13">
        <v>0</v>
      </c>
      <c r="X5" s="13">
        <v>0</v>
      </c>
      <c r="Y5" s="13"/>
      <c r="Z5" s="13"/>
      <c r="AA5" s="13"/>
      <c r="AB5" s="13"/>
      <c r="AC5" s="13"/>
      <c r="AD5" s="13"/>
      <c r="AE5" s="13"/>
      <c r="AF5" s="13"/>
      <c r="AG5" s="20"/>
      <c r="AH5" s="35">
        <f>+SUM(V5:AG5)</f>
        <v>0</v>
      </c>
      <c r="AI5" s="35">
        <f>+R5-AH5</f>
        <v>1147872</v>
      </c>
      <c r="AJ5" s="21"/>
      <c r="AK5" s="44">
        <v>3255315</v>
      </c>
      <c r="AL5" s="44">
        <v>537840</v>
      </c>
      <c r="AM5" s="37">
        <f>+AK5+AL5</f>
        <v>3793155</v>
      </c>
      <c r="AP5" s="11">
        <v>0</v>
      </c>
      <c r="AQ5" s="11">
        <v>0</v>
      </c>
      <c r="AR5" s="11">
        <v>0</v>
      </c>
      <c r="AS5" s="11"/>
      <c r="AT5" s="11"/>
      <c r="AU5" s="11"/>
      <c r="AV5" s="11"/>
      <c r="AW5" s="11"/>
      <c r="AX5" s="11"/>
      <c r="AY5" s="11"/>
      <c r="AZ5" s="11"/>
      <c r="BA5" s="11"/>
      <c r="BB5" s="36">
        <f>+SUM(AP5:BA5)</f>
        <v>0</v>
      </c>
      <c r="BC5" s="11">
        <f>90/420</f>
        <v>0.21428571428571427</v>
      </c>
      <c r="BD5" s="36">
        <f>BC5-BB5</f>
        <v>0.21428571428571427</v>
      </c>
    </row>
    <row r="6" spans="1:56" s="7" customFormat="1" ht="45" x14ac:dyDescent="0.25">
      <c r="A6" s="28">
        <v>2</v>
      </c>
      <c r="B6" s="27" t="s">
        <v>45</v>
      </c>
      <c r="C6" s="18" t="s">
        <v>33</v>
      </c>
      <c r="D6" s="38" t="s">
        <v>82</v>
      </c>
      <c r="E6" s="40" t="s">
        <v>83</v>
      </c>
      <c r="F6" s="40" t="s">
        <v>121</v>
      </c>
      <c r="G6" s="12" t="s">
        <v>99</v>
      </c>
      <c r="H6" s="12" t="s">
        <v>103</v>
      </c>
      <c r="I6" s="18" t="s">
        <v>119</v>
      </c>
      <c r="J6" s="27" t="s">
        <v>45</v>
      </c>
      <c r="K6" s="12" t="s">
        <v>127</v>
      </c>
      <c r="L6" s="12"/>
      <c r="M6" s="12"/>
      <c r="N6" s="14">
        <v>15908167</v>
      </c>
      <c r="O6" s="14">
        <v>15908167</v>
      </c>
      <c r="P6" s="43"/>
      <c r="Q6" s="30">
        <f t="shared" ref="Q6:Q23" si="0">+R6/O6</f>
        <v>0.41289936169264502</v>
      </c>
      <c r="R6" s="14">
        <v>6568472</v>
      </c>
      <c r="S6" s="18" t="s">
        <v>80</v>
      </c>
      <c r="T6" s="18">
        <v>86</v>
      </c>
      <c r="U6" s="45">
        <v>44587</v>
      </c>
      <c r="V6" s="13">
        <v>0</v>
      </c>
      <c r="W6" s="13">
        <f>5900.429+162315.895</f>
        <v>168216.32399999999</v>
      </c>
      <c r="X6" s="13">
        <v>325440.06699999998</v>
      </c>
      <c r="Y6" s="13"/>
      <c r="Z6" s="13"/>
      <c r="AA6" s="13"/>
      <c r="AB6" s="13"/>
      <c r="AC6" s="13"/>
      <c r="AD6" s="13"/>
      <c r="AE6" s="13"/>
      <c r="AF6" s="13"/>
      <c r="AG6" s="20"/>
      <c r="AH6" s="35">
        <f t="shared" ref="AH6:AH23" si="1">+SUM(V6:AG6)</f>
        <v>493656.39099999995</v>
      </c>
      <c r="AI6" s="35">
        <f t="shared" ref="AI6:AI23" si="2">+R6-AH6</f>
        <v>6074815.6090000002</v>
      </c>
      <c r="AJ6" s="21"/>
      <c r="AK6" s="44">
        <v>4762618</v>
      </c>
      <c r="AL6" s="44">
        <v>0</v>
      </c>
      <c r="AM6" s="37">
        <f t="shared" ref="AM6:AM23" si="3">+AK6+AL6</f>
        <v>4762618</v>
      </c>
      <c r="AP6" s="11">
        <v>7.1900000000000006E-2</v>
      </c>
      <c r="AQ6" s="51">
        <f>0.0997-AP6</f>
        <v>2.7799999999999991E-2</v>
      </c>
      <c r="AR6" s="11">
        <f>10.97%-SUM(AP6:AQ6)</f>
        <v>1.0000000000000009E-2</v>
      </c>
      <c r="AS6" s="11"/>
      <c r="AT6" s="11"/>
      <c r="AU6" s="11"/>
      <c r="AV6" s="11"/>
      <c r="AW6" s="11"/>
      <c r="AX6" s="11"/>
      <c r="AY6" s="11"/>
      <c r="AZ6" s="11"/>
      <c r="BA6" s="11"/>
      <c r="BB6" s="36">
        <f t="shared" ref="BB6:BB23" si="4">+SUM(AP6:BA6)</f>
        <v>0.10970000000000001</v>
      </c>
      <c r="BC6" s="11">
        <v>0.8</v>
      </c>
      <c r="BD6" s="36">
        <f t="shared" ref="BD6:BD23" si="5">BC6-BB6</f>
        <v>0.69030000000000002</v>
      </c>
    </row>
    <row r="7" spans="1:56" s="7" customFormat="1" ht="33.75" x14ac:dyDescent="0.25">
      <c r="A7" s="28">
        <v>3</v>
      </c>
      <c r="B7" s="27" t="s">
        <v>45</v>
      </c>
      <c r="C7" s="18" t="s">
        <v>33</v>
      </c>
      <c r="D7" s="38" t="s">
        <v>84</v>
      </c>
      <c r="E7" s="40" t="s">
        <v>85</v>
      </c>
      <c r="F7" s="40" t="s">
        <v>121</v>
      </c>
      <c r="G7" s="12" t="s">
        <v>93</v>
      </c>
      <c r="H7" s="12" t="s">
        <v>104</v>
      </c>
      <c r="I7" s="18" t="s">
        <v>119</v>
      </c>
      <c r="J7" s="27" t="s">
        <v>45</v>
      </c>
      <c r="K7" s="12" t="s">
        <v>128</v>
      </c>
      <c r="L7" s="12"/>
      <c r="M7" s="12"/>
      <c r="N7" s="14">
        <v>15908167</v>
      </c>
      <c r="O7" s="14">
        <v>15908167</v>
      </c>
      <c r="P7" s="43"/>
      <c r="Q7" s="30">
        <f t="shared" si="0"/>
        <v>0.11023080157506518</v>
      </c>
      <c r="R7" s="14">
        <v>1753570</v>
      </c>
      <c r="S7" s="18" t="s">
        <v>80</v>
      </c>
      <c r="T7" s="18">
        <v>86</v>
      </c>
      <c r="U7" s="45">
        <v>44587</v>
      </c>
      <c r="V7" s="13">
        <v>0</v>
      </c>
      <c r="W7" s="13">
        <v>18509.456999999999</v>
      </c>
      <c r="X7" s="13">
        <v>0</v>
      </c>
      <c r="Y7" s="13"/>
      <c r="Z7" s="13"/>
      <c r="AA7" s="13"/>
      <c r="AB7" s="13"/>
      <c r="AC7" s="13"/>
      <c r="AD7" s="13"/>
      <c r="AE7" s="13"/>
      <c r="AF7" s="13"/>
      <c r="AG7" s="20"/>
      <c r="AH7" s="35">
        <f t="shared" si="1"/>
        <v>18509.456999999999</v>
      </c>
      <c r="AI7" s="35">
        <f t="shared" si="2"/>
        <v>1735060.5430000001</v>
      </c>
      <c r="AJ7" s="21"/>
      <c r="AK7" s="44">
        <v>226525</v>
      </c>
      <c r="AL7" s="44">
        <v>0</v>
      </c>
      <c r="AM7" s="37">
        <f t="shared" si="3"/>
        <v>226525</v>
      </c>
      <c r="AP7" s="11">
        <v>0.9</v>
      </c>
      <c r="AQ7" s="11">
        <v>0</v>
      </c>
      <c r="AR7" s="11">
        <v>0</v>
      </c>
      <c r="AS7" s="11"/>
      <c r="AT7" s="11"/>
      <c r="AU7" s="11"/>
      <c r="AV7" s="11"/>
      <c r="AW7" s="11"/>
      <c r="AX7" s="11"/>
      <c r="AY7" s="11"/>
      <c r="AZ7" s="11"/>
      <c r="BA7" s="11"/>
      <c r="BB7" s="36">
        <f t="shared" si="4"/>
        <v>0.9</v>
      </c>
      <c r="BC7" s="11">
        <v>1</v>
      </c>
      <c r="BD7" s="36">
        <f t="shared" si="5"/>
        <v>9.9999999999999978E-2</v>
      </c>
    </row>
    <row r="8" spans="1:56" s="7" customFormat="1" ht="33.75" x14ac:dyDescent="0.25">
      <c r="A8" s="28">
        <v>4</v>
      </c>
      <c r="B8" s="27" t="s">
        <v>45</v>
      </c>
      <c r="C8" s="18" t="s">
        <v>33</v>
      </c>
      <c r="D8" s="38" t="s">
        <v>46</v>
      </c>
      <c r="E8" s="40" t="s">
        <v>47</v>
      </c>
      <c r="F8" s="40" t="s">
        <v>121</v>
      </c>
      <c r="G8" s="12" t="s">
        <v>93</v>
      </c>
      <c r="H8" s="12" t="s">
        <v>104</v>
      </c>
      <c r="I8" s="18" t="s">
        <v>119</v>
      </c>
      <c r="J8" s="27" t="s">
        <v>45</v>
      </c>
      <c r="K8" s="12" t="s">
        <v>122</v>
      </c>
      <c r="L8" s="12"/>
      <c r="M8" s="12"/>
      <c r="N8" s="14">
        <v>15908167</v>
      </c>
      <c r="O8" s="14">
        <v>15908167</v>
      </c>
      <c r="P8" s="43"/>
      <c r="Q8" s="30">
        <f t="shared" si="0"/>
        <v>5.1550062304475432E-2</v>
      </c>
      <c r="R8" s="14">
        <v>820067</v>
      </c>
      <c r="S8" s="18" t="s">
        <v>80</v>
      </c>
      <c r="T8" s="18">
        <v>86</v>
      </c>
      <c r="U8" s="45">
        <v>44587</v>
      </c>
      <c r="V8" s="13">
        <v>0</v>
      </c>
      <c r="W8" s="13">
        <v>6691.4319999999998</v>
      </c>
      <c r="X8" s="13">
        <v>0</v>
      </c>
      <c r="Y8" s="13"/>
      <c r="Z8" s="13"/>
      <c r="AA8" s="13"/>
      <c r="AB8" s="13"/>
      <c r="AC8" s="13"/>
      <c r="AD8" s="13"/>
      <c r="AE8" s="13"/>
      <c r="AF8" s="13"/>
      <c r="AG8" s="20"/>
      <c r="AH8" s="35">
        <f t="shared" si="1"/>
        <v>6691.4319999999998</v>
      </c>
      <c r="AI8" s="35">
        <f t="shared" si="2"/>
        <v>813375.56799999997</v>
      </c>
      <c r="AJ8" s="21"/>
      <c r="AK8" s="44">
        <v>925527</v>
      </c>
      <c r="AL8" s="44">
        <v>0</v>
      </c>
      <c r="AM8" s="37">
        <f t="shared" si="3"/>
        <v>925527</v>
      </c>
      <c r="AP8" s="11">
        <v>1</v>
      </c>
      <c r="AQ8" s="11">
        <v>0</v>
      </c>
      <c r="AR8" s="11">
        <v>0</v>
      </c>
      <c r="AS8" s="11"/>
      <c r="AT8" s="11"/>
      <c r="AU8" s="11"/>
      <c r="AV8" s="11"/>
      <c r="AW8" s="11"/>
      <c r="AX8" s="11"/>
      <c r="AY8" s="11"/>
      <c r="AZ8" s="11"/>
      <c r="BA8" s="11"/>
      <c r="BB8" s="36">
        <f t="shared" si="4"/>
        <v>1</v>
      </c>
      <c r="BC8" s="11">
        <v>1</v>
      </c>
      <c r="BD8" s="36">
        <f t="shared" si="5"/>
        <v>0</v>
      </c>
    </row>
    <row r="9" spans="1:56" s="7" customFormat="1" ht="33.75" x14ac:dyDescent="0.25">
      <c r="A9" s="28">
        <v>5</v>
      </c>
      <c r="B9" s="27" t="s">
        <v>45</v>
      </c>
      <c r="C9" s="18" t="s">
        <v>33</v>
      </c>
      <c r="D9" s="38" t="s">
        <v>48</v>
      </c>
      <c r="E9" s="40" t="s">
        <v>49</v>
      </c>
      <c r="F9" s="40" t="s">
        <v>121</v>
      </c>
      <c r="G9" s="12" t="s">
        <v>101</v>
      </c>
      <c r="H9" s="12" t="s">
        <v>105</v>
      </c>
      <c r="I9" s="18" t="s">
        <v>119</v>
      </c>
      <c r="J9" s="27" t="s">
        <v>45</v>
      </c>
      <c r="K9" s="12" t="s">
        <v>122</v>
      </c>
      <c r="L9" s="12"/>
      <c r="M9" s="12"/>
      <c r="N9" s="14">
        <v>15908167</v>
      </c>
      <c r="O9" s="14">
        <v>15908167</v>
      </c>
      <c r="P9" s="43"/>
      <c r="Q9" s="30">
        <f t="shared" si="0"/>
        <v>2.1593311158978907E-2</v>
      </c>
      <c r="R9" s="14">
        <v>343510</v>
      </c>
      <c r="S9" s="18" t="s">
        <v>80</v>
      </c>
      <c r="T9" s="18">
        <v>86</v>
      </c>
      <c r="U9" s="45">
        <v>44587</v>
      </c>
      <c r="V9" s="13">
        <v>0</v>
      </c>
      <c r="W9" s="13">
        <v>0</v>
      </c>
      <c r="X9" s="13">
        <v>0</v>
      </c>
      <c r="Y9" s="13"/>
      <c r="Z9" s="13"/>
      <c r="AA9" s="13"/>
      <c r="AB9" s="13"/>
      <c r="AC9" s="13"/>
      <c r="AD9" s="13"/>
      <c r="AE9" s="13"/>
      <c r="AF9" s="13"/>
      <c r="AG9" s="20"/>
      <c r="AH9" s="35">
        <f t="shared" si="1"/>
        <v>0</v>
      </c>
      <c r="AI9" s="35">
        <f t="shared" si="2"/>
        <v>343510</v>
      </c>
      <c r="AJ9" s="21"/>
      <c r="AK9" s="44">
        <v>15116</v>
      </c>
      <c r="AL9" s="44">
        <v>0</v>
      </c>
      <c r="AM9" s="37">
        <f t="shared" si="3"/>
        <v>15116</v>
      </c>
      <c r="AP9" s="11">
        <v>1</v>
      </c>
      <c r="AQ9" s="11">
        <v>0</v>
      </c>
      <c r="AR9" s="11">
        <v>0</v>
      </c>
      <c r="AS9" s="11"/>
      <c r="AT9" s="11"/>
      <c r="AU9" s="11"/>
      <c r="AV9" s="11"/>
      <c r="AW9" s="11"/>
      <c r="AX9" s="11"/>
      <c r="AY9" s="11"/>
      <c r="AZ9" s="11"/>
      <c r="BA9" s="11"/>
      <c r="BB9" s="36">
        <f t="shared" si="4"/>
        <v>1</v>
      </c>
      <c r="BC9" s="11">
        <v>1</v>
      </c>
      <c r="BD9" s="36">
        <f t="shared" si="5"/>
        <v>0</v>
      </c>
    </row>
    <row r="10" spans="1:56" s="7" customFormat="1" ht="33.75" x14ac:dyDescent="0.25">
      <c r="A10" s="28">
        <v>6</v>
      </c>
      <c r="B10" s="27" t="s">
        <v>45</v>
      </c>
      <c r="C10" s="18" t="s">
        <v>33</v>
      </c>
      <c r="D10" s="39" t="s">
        <v>50</v>
      </c>
      <c r="E10" s="41" t="s">
        <v>51</v>
      </c>
      <c r="F10" s="40" t="s">
        <v>121</v>
      </c>
      <c r="G10" s="12" t="s">
        <v>96</v>
      </c>
      <c r="H10" s="12" t="s">
        <v>108</v>
      </c>
      <c r="I10" s="18" t="s">
        <v>119</v>
      </c>
      <c r="J10" s="27" t="s">
        <v>45</v>
      </c>
      <c r="K10" s="12" t="s">
        <v>122</v>
      </c>
      <c r="L10" s="12"/>
      <c r="M10" s="12"/>
      <c r="N10" s="14">
        <v>15908167</v>
      </c>
      <c r="O10" s="14">
        <v>15908167</v>
      </c>
      <c r="P10" s="43"/>
      <c r="Q10" s="30">
        <f t="shared" si="0"/>
        <v>4.5344633357193194E-3</v>
      </c>
      <c r="R10" s="14">
        <v>72135</v>
      </c>
      <c r="S10" s="18" t="s">
        <v>80</v>
      </c>
      <c r="T10" s="18">
        <v>86</v>
      </c>
      <c r="U10" s="45">
        <v>44587</v>
      </c>
      <c r="V10" s="13">
        <v>0</v>
      </c>
      <c r="W10" s="13">
        <v>0</v>
      </c>
      <c r="X10" s="13">
        <v>72134.434999999998</v>
      </c>
      <c r="Y10" s="13"/>
      <c r="Z10" s="13"/>
      <c r="AA10" s="13"/>
      <c r="AB10" s="13"/>
      <c r="AC10" s="13"/>
      <c r="AD10" s="13"/>
      <c r="AE10" s="13"/>
      <c r="AF10" s="13"/>
      <c r="AG10" s="20"/>
      <c r="AH10" s="35">
        <f t="shared" si="1"/>
        <v>72134.434999999998</v>
      </c>
      <c r="AI10" s="35">
        <f t="shared" si="2"/>
        <v>0.56500000000232831</v>
      </c>
      <c r="AJ10" s="21"/>
      <c r="AK10" s="44">
        <v>0</v>
      </c>
      <c r="AL10" s="44">
        <v>0</v>
      </c>
      <c r="AM10" s="37">
        <f t="shared" si="3"/>
        <v>0</v>
      </c>
      <c r="AP10" s="11">
        <v>1</v>
      </c>
      <c r="AQ10" s="11">
        <v>0</v>
      </c>
      <c r="AR10" s="11">
        <v>0</v>
      </c>
      <c r="AS10" s="11"/>
      <c r="AT10" s="11"/>
      <c r="AU10" s="11"/>
      <c r="AV10" s="11"/>
      <c r="AW10" s="11"/>
      <c r="AX10" s="11"/>
      <c r="AY10" s="11"/>
      <c r="AZ10" s="11"/>
      <c r="BA10" s="11"/>
      <c r="BB10" s="36">
        <f t="shared" si="4"/>
        <v>1</v>
      </c>
      <c r="BC10" s="11">
        <v>1</v>
      </c>
      <c r="BD10" s="36">
        <f t="shared" si="5"/>
        <v>0</v>
      </c>
    </row>
    <row r="11" spans="1:56" s="7" customFormat="1" ht="33.75" x14ac:dyDescent="0.25">
      <c r="A11" s="28">
        <v>7</v>
      </c>
      <c r="B11" s="27" t="s">
        <v>45</v>
      </c>
      <c r="C11" s="18" t="s">
        <v>33</v>
      </c>
      <c r="D11" s="39" t="s">
        <v>52</v>
      </c>
      <c r="E11" s="41" t="s">
        <v>53</v>
      </c>
      <c r="F11" s="40" t="s">
        <v>121</v>
      </c>
      <c r="G11" s="12" t="s">
        <v>101</v>
      </c>
      <c r="H11" s="12" t="s">
        <v>109</v>
      </c>
      <c r="I11" s="18" t="s">
        <v>119</v>
      </c>
      <c r="J11" s="27" t="s">
        <v>45</v>
      </c>
      <c r="K11" s="12" t="s">
        <v>129</v>
      </c>
      <c r="L11" s="12"/>
      <c r="M11" s="12"/>
      <c r="N11" s="14">
        <v>15908167</v>
      </c>
      <c r="O11" s="14">
        <v>15908167</v>
      </c>
      <c r="P11" s="43"/>
      <c r="Q11" s="30">
        <f t="shared" si="0"/>
        <v>9.2705840968352916E-3</v>
      </c>
      <c r="R11" s="14">
        <v>147478</v>
      </c>
      <c r="S11" s="18" t="s">
        <v>80</v>
      </c>
      <c r="T11" s="18">
        <v>86</v>
      </c>
      <c r="U11" s="45">
        <v>44587</v>
      </c>
      <c r="V11" s="13">
        <v>0</v>
      </c>
      <c r="W11" s="13">
        <v>0</v>
      </c>
      <c r="X11" s="13">
        <v>0</v>
      </c>
      <c r="Y11" s="13"/>
      <c r="Z11" s="13"/>
      <c r="AA11" s="13"/>
      <c r="AB11" s="13"/>
      <c r="AC11" s="13"/>
      <c r="AD11" s="13"/>
      <c r="AE11" s="13"/>
      <c r="AF11" s="13"/>
      <c r="AG11" s="20"/>
      <c r="AH11" s="35">
        <f t="shared" si="1"/>
        <v>0</v>
      </c>
      <c r="AI11" s="35">
        <f t="shared" si="2"/>
        <v>147478</v>
      </c>
      <c r="AJ11" s="21"/>
      <c r="AK11" s="44">
        <v>299106</v>
      </c>
      <c r="AL11" s="44">
        <v>0</v>
      </c>
      <c r="AM11" s="37">
        <f t="shared" si="3"/>
        <v>299106</v>
      </c>
      <c r="AP11" s="11">
        <v>5.8599999999999999E-2</v>
      </c>
      <c r="AQ11" s="11">
        <v>0.04</v>
      </c>
      <c r="AR11" s="11">
        <v>7.0000000000000007E-2</v>
      </c>
      <c r="AS11" s="11"/>
      <c r="AT11" s="11"/>
      <c r="AU11" s="11"/>
      <c r="AV11" s="11"/>
      <c r="AW11" s="11"/>
      <c r="AX11" s="11"/>
      <c r="AY11" s="11"/>
      <c r="AZ11" s="11"/>
      <c r="BA11" s="11"/>
      <c r="BB11" s="36">
        <f t="shared" si="4"/>
        <v>0.1686</v>
      </c>
      <c r="BC11" s="11">
        <f>360/420</f>
        <v>0.8571428571428571</v>
      </c>
      <c r="BD11" s="36">
        <f t="shared" si="5"/>
        <v>0.68854285714285712</v>
      </c>
    </row>
    <row r="12" spans="1:56" s="7" customFormat="1" ht="33.75" x14ac:dyDescent="0.25">
      <c r="A12" s="28">
        <v>8</v>
      </c>
      <c r="B12" s="27" t="s">
        <v>45</v>
      </c>
      <c r="C12" s="18" t="s">
        <v>33</v>
      </c>
      <c r="D12" s="42" t="s">
        <v>54</v>
      </c>
      <c r="E12" s="25" t="s">
        <v>55</v>
      </c>
      <c r="F12" s="40" t="s">
        <v>126</v>
      </c>
      <c r="G12" s="12" t="s">
        <v>100</v>
      </c>
      <c r="H12" s="12" t="s">
        <v>110</v>
      </c>
      <c r="I12" s="18" t="s">
        <v>119</v>
      </c>
      <c r="J12" s="27" t="s">
        <v>45</v>
      </c>
      <c r="K12" s="12" t="s">
        <v>123</v>
      </c>
      <c r="L12" s="12"/>
      <c r="M12" s="12"/>
      <c r="N12" s="14">
        <v>15908167</v>
      </c>
      <c r="O12" s="14">
        <v>15908167</v>
      </c>
      <c r="P12" s="43"/>
      <c r="Q12" s="30">
        <f t="shared" si="0"/>
        <v>9.0693666969928095E-3</v>
      </c>
      <c r="R12" s="14">
        <v>144277</v>
      </c>
      <c r="S12" s="18" t="s">
        <v>80</v>
      </c>
      <c r="T12" s="18">
        <v>86</v>
      </c>
      <c r="U12" s="45">
        <v>44587</v>
      </c>
      <c r="V12" s="13">
        <v>0</v>
      </c>
      <c r="W12" s="13">
        <v>0</v>
      </c>
      <c r="X12" s="13">
        <v>0</v>
      </c>
      <c r="Y12" s="13"/>
      <c r="Z12" s="13"/>
      <c r="AA12" s="13"/>
      <c r="AB12" s="13"/>
      <c r="AC12" s="13"/>
      <c r="AD12" s="13"/>
      <c r="AE12" s="13"/>
      <c r="AF12" s="13"/>
      <c r="AG12" s="20"/>
      <c r="AH12" s="35">
        <f t="shared" si="1"/>
        <v>0</v>
      </c>
      <c r="AI12" s="35">
        <f t="shared" si="2"/>
        <v>144277</v>
      </c>
      <c r="AJ12" s="21"/>
      <c r="AK12" s="44">
        <v>0</v>
      </c>
      <c r="AL12" s="44">
        <v>0</v>
      </c>
      <c r="AM12" s="37">
        <f t="shared" si="3"/>
        <v>0</v>
      </c>
      <c r="AP12" s="11">
        <v>0</v>
      </c>
      <c r="AQ12" s="11">
        <v>0</v>
      </c>
      <c r="AR12" s="11">
        <v>0</v>
      </c>
      <c r="AS12" s="11"/>
      <c r="AT12" s="11"/>
      <c r="AU12" s="11"/>
      <c r="AV12" s="11"/>
      <c r="AW12" s="11"/>
      <c r="AX12" s="11"/>
      <c r="AY12" s="11"/>
      <c r="AZ12" s="11"/>
      <c r="BA12" s="11"/>
      <c r="BB12" s="36">
        <f t="shared" si="4"/>
        <v>0</v>
      </c>
      <c r="BC12" s="11">
        <v>0</v>
      </c>
      <c r="BD12" s="36">
        <f t="shared" si="5"/>
        <v>0</v>
      </c>
    </row>
    <row r="13" spans="1:56" s="7" customFormat="1" ht="33.75" x14ac:dyDescent="0.25">
      <c r="A13" s="28">
        <v>9</v>
      </c>
      <c r="B13" s="27" t="s">
        <v>45</v>
      </c>
      <c r="C13" s="18" t="s">
        <v>33</v>
      </c>
      <c r="D13" s="18" t="s">
        <v>56</v>
      </c>
      <c r="E13" s="25" t="s">
        <v>57</v>
      </c>
      <c r="F13" s="40" t="s">
        <v>121</v>
      </c>
      <c r="G13" s="12" t="s">
        <v>99</v>
      </c>
      <c r="H13" s="12" t="s">
        <v>111</v>
      </c>
      <c r="I13" s="18" t="s">
        <v>91</v>
      </c>
      <c r="J13" s="27" t="s">
        <v>45</v>
      </c>
      <c r="K13" s="12" t="s">
        <v>131</v>
      </c>
      <c r="L13" s="12"/>
      <c r="M13" s="12"/>
      <c r="N13" s="14">
        <v>15908167</v>
      </c>
      <c r="O13" s="14">
        <v>15908167</v>
      </c>
      <c r="P13" s="43"/>
      <c r="Q13" s="30">
        <f t="shared" si="0"/>
        <v>6.5626668364746237E-5</v>
      </c>
      <c r="R13" s="14">
        <v>1044</v>
      </c>
      <c r="S13" s="18" t="s">
        <v>80</v>
      </c>
      <c r="T13" s="18">
        <v>86</v>
      </c>
      <c r="U13" s="45">
        <v>44587</v>
      </c>
      <c r="V13" s="13">
        <v>0</v>
      </c>
      <c r="W13" s="13">
        <v>0</v>
      </c>
      <c r="X13" s="13">
        <v>0</v>
      </c>
      <c r="Y13" s="13"/>
      <c r="Z13" s="13"/>
      <c r="AA13" s="13"/>
      <c r="AB13" s="13"/>
      <c r="AC13" s="13"/>
      <c r="AD13" s="13"/>
      <c r="AE13" s="13"/>
      <c r="AF13" s="13"/>
      <c r="AG13" s="20"/>
      <c r="AH13" s="35">
        <f t="shared" si="1"/>
        <v>0</v>
      </c>
      <c r="AI13" s="35">
        <f t="shared" si="2"/>
        <v>1044</v>
      </c>
      <c r="AJ13" s="21"/>
      <c r="AK13" s="44">
        <v>1220396</v>
      </c>
      <c r="AL13" s="44">
        <v>0</v>
      </c>
      <c r="AM13" s="37">
        <f t="shared" si="3"/>
        <v>1220396</v>
      </c>
      <c r="AP13" s="11">
        <v>0</v>
      </c>
      <c r="AQ13" s="11">
        <v>0</v>
      </c>
      <c r="AR13" s="11">
        <v>0</v>
      </c>
      <c r="AS13" s="11"/>
      <c r="AT13" s="11"/>
      <c r="AU13" s="11"/>
      <c r="AV13" s="11"/>
      <c r="AW13" s="11"/>
      <c r="AX13" s="11"/>
      <c r="AY13" s="11"/>
      <c r="AZ13" s="11"/>
      <c r="BA13" s="11"/>
      <c r="BB13" s="36">
        <f t="shared" si="4"/>
        <v>0</v>
      </c>
      <c r="BC13" s="11">
        <f>270/660</f>
        <v>0.40909090909090912</v>
      </c>
      <c r="BD13" s="36">
        <f t="shared" si="5"/>
        <v>0.40909090909090912</v>
      </c>
    </row>
    <row r="14" spans="1:56" s="7" customFormat="1" ht="33.75" x14ac:dyDescent="0.25">
      <c r="A14" s="28">
        <v>10</v>
      </c>
      <c r="B14" s="27" t="s">
        <v>45</v>
      </c>
      <c r="C14" s="18" t="s">
        <v>33</v>
      </c>
      <c r="D14" s="18" t="s">
        <v>58</v>
      </c>
      <c r="E14" s="25" t="s">
        <v>59</v>
      </c>
      <c r="F14" s="40" t="s">
        <v>126</v>
      </c>
      <c r="G14" s="12" t="s">
        <v>98</v>
      </c>
      <c r="H14" s="12" t="s">
        <v>112</v>
      </c>
      <c r="I14" s="18" t="s">
        <v>91</v>
      </c>
      <c r="J14" s="27" t="s">
        <v>45</v>
      </c>
      <c r="K14" s="12" t="s">
        <v>124</v>
      </c>
      <c r="L14" s="12"/>
      <c r="M14" s="12"/>
      <c r="N14" s="14">
        <v>15908167</v>
      </c>
      <c r="O14" s="14">
        <v>15908167</v>
      </c>
      <c r="P14" s="43"/>
      <c r="Q14" s="30">
        <f t="shared" si="0"/>
        <v>1.1311171173900801E-3</v>
      </c>
      <c r="R14" s="14">
        <v>17994</v>
      </c>
      <c r="S14" s="18" t="s">
        <v>80</v>
      </c>
      <c r="T14" s="18">
        <v>86</v>
      </c>
      <c r="U14" s="45">
        <v>44587</v>
      </c>
      <c r="V14" s="13">
        <v>0</v>
      </c>
      <c r="W14" s="13">
        <v>0</v>
      </c>
      <c r="X14" s="13">
        <v>0</v>
      </c>
      <c r="Y14" s="13"/>
      <c r="Z14" s="13"/>
      <c r="AA14" s="13"/>
      <c r="AB14" s="13"/>
      <c r="AC14" s="13"/>
      <c r="AD14" s="13"/>
      <c r="AE14" s="13"/>
      <c r="AF14" s="13"/>
      <c r="AG14" s="20"/>
      <c r="AH14" s="35">
        <f t="shared" si="1"/>
        <v>0</v>
      </c>
      <c r="AI14" s="35">
        <f t="shared" si="2"/>
        <v>17994</v>
      </c>
      <c r="AJ14" s="21"/>
      <c r="AK14" s="44">
        <v>97110</v>
      </c>
      <c r="AL14" s="44">
        <v>0</v>
      </c>
      <c r="AM14" s="37">
        <f t="shared" si="3"/>
        <v>97110</v>
      </c>
      <c r="AP14" s="11">
        <v>0</v>
      </c>
      <c r="AQ14" s="11">
        <v>0</v>
      </c>
      <c r="AR14" s="11">
        <v>0</v>
      </c>
      <c r="AS14" s="11"/>
      <c r="AT14" s="11"/>
      <c r="AU14" s="11"/>
      <c r="AV14" s="11"/>
      <c r="AW14" s="11"/>
      <c r="AX14" s="11"/>
      <c r="AY14" s="11"/>
      <c r="AZ14" s="11"/>
      <c r="BA14" s="11"/>
      <c r="BB14" s="36">
        <f t="shared" si="4"/>
        <v>0</v>
      </c>
      <c r="BC14" s="11">
        <v>0</v>
      </c>
      <c r="BD14" s="36">
        <f t="shared" si="5"/>
        <v>0</v>
      </c>
    </row>
    <row r="15" spans="1:56" s="7" customFormat="1" ht="33.75" x14ac:dyDescent="0.25">
      <c r="A15" s="28">
        <v>11</v>
      </c>
      <c r="B15" s="27" t="s">
        <v>45</v>
      </c>
      <c r="C15" s="18" t="s">
        <v>33</v>
      </c>
      <c r="D15" s="18" t="s">
        <v>60</v>
      </c>
      <c r="E15" s="25" t="s">
        <v>61</v>
      </c>
      <c r="F15" s="40" t="s">
        <v>121</v>
      </c>
      <c r="G15" s="12" t="s">
        <v>99</v>
      </c>
      <c r="H15" s="12" t="s">
        <v>113</v>
      </c>
      <c r="I15" s="18" t="s">
        <v>91</v>
      </c>
      <c r="J15" s="27" t="s">
        <v>45</v>
      </c>
      <c r="K15" s="12" t="s">
        <v>132</v>
      </c>
      <c r="L15" s="12"/>
      <c r="M15" s="12"/>
      <c r="N15" s="14">
        <v>15908167</v>
      </c>
      <c r="O15" s="14">
        <v>15908167</v>
      </c>
      <c r="P15" s="43"/>
      <c r="Q15" s="30">
        <f t="shared" si="0"/>
        <v>4.3428447790370819E-2</v>
      </c>
      <c r="R15" s="14">
        <v>690867</v>
      </c>
      <c r="S15" s="18" t="s">
        <v>80</v>
      </c>
      <c r="T15" s="18">
        <v>86</v>
      </c>
      <c r="U15" s="45">
        <v>44587</v>
      </c>
      <c r="V15" s="13">
        <v>0</v>
      </c>
      <c r="W15" s="13">
        <v>0</v>
      </c>
      <c r="X15" s="13">
        <v>0</v>
      </c>
      <c r="Y15" s="13"/>
      <c r="Z15" s="13"/>
      <c r="AA15" s="13"/>
      <c r="AB15" s="13"/>
      <c r="AC15" s="13"/>
      <c r="AD15" s="13"/>
      <c r="AE15" s="13"/>
      <c r="AF15" s="13"/>
      <c r="AG15" s="20"/>
      <c r="AH15" s="35">
        <f t="shared" si="1"/>
        <v>0</v>
      </c>
      <c r="AI15" s="35">
        <f t="shared" si="2"/>
        <v>690867</v>
      </c>
      <c r="AJ15" s="21"/>
      <c r="AK15" s="44">
        <v>2264899</v>
      </c>
      <c r="AL15" s="44">
        <v>0</v>
      </c>
      <c r="AM15" s="37">
        <f t="shared" si="3"/>
        <v>2264899</v>
      </c>
      <c r="AP15" s="11">
        <v>0</v>
      </c>
      <c r="AQ15" s="11">
        <v>0</v>
      </c>
      <c r="AR15" s="11">
        <v>0</v>
      </c>
      <c r="AS15" s="11"/>
      <c r="AT15" s="11"/>
      <c r="AU15" s="11"/>
      <c r="AV15" s="11"/>
      <c r="AW15" s="11"/>
      <c r="AX15" s="11"/>
      <c r="AY15" s="11"/>
      <c r="AZ15" s="11"/>
      <c r="BA15" s="11"/>
      <c r="BB15" s="36">
        <f t="shared" si="4"/>
        <v>0</v>
      </c>
      <c r="BC15" s="11">
        <f>90/420</f>
        <v>0.21428571428571427</v>
      </c>
      <c r="BD15" s="36">
        <f t="shared" si="5"/>
        <v>0.21428571428571427</v>
      </c>
    </row>
    <row r="16" spans="1:56" s="7" customFormat="1" ht="33.75" x14ac:dyDescent="0.25">
      <c r="A16" s="28">
        <v>12</v>
      </c>
      <c r="B16" s="27" t="s">
        <v>45</v>
      </c>
      <c r="C16" s="18" t="s">
        <v>33</v>
      </c>
      <c r="D16" s="38" t="s">
        <v>62</v>
      </c>
      <c r="E16" s="25" t="s">
        <v>63</v>
      </c>
      <c r="F16" s="40" t="s">
        <v>121</v>
      </c>
      <c r="G16" s="12" t="s">
        <v>93</v>
      </c>
      <c r="H16" s="12" t="s">
        <v>106</v>
      </c>
      <c r="I16" s="18" t="s">
        <v>91</v>
      </c>
      <c r="J16" s="27" t="s">
        <v>45</v>
      </c>
      <c r="K16" s="12" t="s">
        <v>125</v>
      </c>
      <c r="L16" s="12"/>
      <c r="M16" s="12"/>
      <c r="N16" s="14">
        <v>15908167</v>
      </c>
      <c r="O16" s="14">
        <v>15908167</v>
      </c>
      <c r="P16" s="19"/>
      <c r="Q16" s="30">
        <f t="shared" ref="Q16:Q19" si="6">+R16/O16</f>
        <v>0</v>
      </c>
      <c r="R16" s="14">
        <v>0</v>
      </c>
      <c r="S16" s="12"/>
      <c r="T16" s="12"/>
      <c r="U16" s="12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20"/>
      <c r="AH16" s="35">
        <f t="shared" ref="AH16:AH19" si="7">+SUM(V16:AG16)</f>
        <v>0</v>
      </c>
      <c r="AI16" s="35">
        <f t="shared" ref="AI16:AI19" si="8">+R16-AH16</f>
        <v>0</v>
      </c>
      <c r="AJ16" s="21"/>
      <c r="AK16" s="17"/>
      <c r="AL16" s="17"/>
      <c r="AM16" s="37">
        <f t="shared" si="3"/>
        <v>0</v>
      </c>
      <c r="AP16" s="11">
        <v>0</v>
      </c>
      <c r="AQ16" s="11">
        <v>0</v>
      </c>
      <c r="AR16" s="11">
        <v>0</v>
      </c>
      <c r="AS16" s="11"/>
      <c r="AT16" s="11"/>
      <c r="AU16" s="11"/>
      <c r="AV16" s="11"/>
      <c r="AW16" s="11"/>
      <c r="AX16" s="11"/>
      <c r="AY16" s="11"/>
      <c r="AZ16" s="11"/>
      <c r="BA16" s="11"/>
      <c r="BB16" s="36">
        <f t="shared" ref="BB16:BB19" si="9">+SUM(AP16:BA16)</f>
        <v>0</v>
      </c>
      <c r="BC16" s="11">
        <v>1</v>
      </c>
      <c r="BD16" s="36">
        <f t="shared" ref="BD16:BD19" si="10">BC16-BB16</f>
        <v>1</v>
      </c>
    </row>
    <row r="17" spans="1:56" s="7" customFormat="1" ht="33.75" x14ac:dyDescent="0.25">
      <c r="A17" s="28">
        <v>13</v>
      </c>
      <c r="B17" s="27" t="s">
        <v>45</v>
      </c>
      <c r="C17" s="18" t="s">
        <v>33</v>
      </c>
      <c r="D17" s="38" t="s">
        <v>146</v>
      </c>
      <c r="E17" s="25" t="s">
        <v>147</v>
      </c>
      <c r="F17" s="40" t="s">
        <v>121</v>
      </c>
      <c r="G17" s="12" t="s">
        <v>148</v>
      </c>
      <c r="H17" s="12" t="s">
        <v>149</v>
      </c>
      <c r="I17" s="18" t="s">
        <v>91</v>
      </c>
      <c r="J17" s="27" t="s">
        <v>45</v>
      </c>
      <c r="K17" s="12" t="s">
        <v>125</v>
      </c>
      <c r="L17" s="12"/>
      <c r="M17" s="12"/>
      <c r="N17" s="14">
        <v>15908167</v>
      </c>
      <c r="O17" s="14">
        <v>15908167</v>
      </c>
      <c r="P17" s="19"/>
      <c r="Q17" s="30">
        <f t="shared" ref="Q17" si="11">+R17/O17</f>
        <v>0</v>
      </c>
      <c r="R17" s="14">
        <v>0</v>
      </c>
      <c r="S17" s="12"/>
      <c r="T17" s="12"/>
      <c r="U17" s="12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20"/>
      <c r="AH17" s="35">
        <f t="shared" ref="AH17" si="12">+SUM(V17:AG17)</f>
        <v>0</v>
      </c>
      <c r="AI17" s="35">
        <f t="shared" ref="AI17" si="13">+R17-AH17</f>
        <v>0</v>
      </c>
      <c r="AJ17" s="21"/>
      <c r="AK17" s="17"/>
      <c r="AL17" s="17"/>
      <c r="AM17" s="37">
        <f t="shared" ref="AM17" si="14">+AK17+AL17</f>
        <v>0</v>
      </c>
      <c r="AP17" s="11">
        <v>0</v>
      </c>
      <c r="AQ17" s="11">
        <v>0</v>
      </c>
      <c r="AR17" s="11">
        <v>0</v>
      </c>
      <c r="AS17" s="11"/>
      <c r="AT17" s="11"/>
      <c r="AU17" s="11"/>
      <c r="AV17" s="11"/>
      <c r="AW17" s="11"/>
      <c r="AX17" s="11"/>
      <c r="AY17" s="11"/>
      <c r="AZ17" s="11"/>
      <c r="BA17" s="11"/>
      <c r="BB17" s="36">
        <f t="shared" ref="BB17" si="15">+SUM(AP17:BA17)</f>
        <v>0</v>
      </c>
      <c r="BC17" s="11">
        <v>1</v>
      </c>
      <c r="BD17" s="36">
        <f t="shared" ref="BD17" si="16">BC17-BB17</f>
        <v>1</v>
      </c>
    </row>
    <row r="18" spans="1:56" s="7" customFormat="1" ht="33.75" x14ac:dyDescent="0.25">
      <c r="A18" s="28">
        <v>14</v>
      </c>
      <c r="B18" s="27" t="s">
        <v>45</v>
      </c>
      <c r="C18" s="18" t="s">
        <v>33</v>
      </c>
      <c r="D18" s="38" t="s">
        <v>64</v>
      </c>
      <c r="E18" s="25" t="s">
        <v>65</v>
      </c>
      <c r="F18" s="40" t="s">
        <v>121</v>
      </c>
      <c r="G18" s="12" t="s">
        <v>98</v>
      </c>
      <c r="H18" s="12" t="s">
        <v>107</v>
      </c>
      <c r="I18" s="18" t="s">
        <v>91</v>
      </c>
      <c r="J18" s="27" t="s">
        <v>45</v>
      </c>
      <c r="K18" s="12" t="s">
        <v>125</v>
      </c>
      <c r="L18" s="12"/>
      <c r="M18" s="12"/>
      <c r="N18" s="14">
        <v>15908167</v>
      </c>
      <c r="O18" s="14">
        <v>15908167</v>
      </c>
      <c r="P18" s="19"/>
      <c r="Q18" s="30">
        <f t="shared" si="6"/>
        <v>0</v>
      </c>
      <c r="R18" s="14">
        <v>0</v>
      </c>
      <c r="S18" s="12"/>
      <c r="T18" s="12"/>
      <c r="U18" s="12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20"/>
      <c r="AH18" s="35">
        <f t="shared" si="7"/>
        <v>0</v>
      </c>
      <c r="AI18" s="35">
        <f t="shared" si="8"/>
        <v>0</v>
      </c>
      <c r="AJ18" s="21"/>
      <c r="AK18" s="17"/>
      <c r="AL18" s="17"/>
      <c r="AM18" s="37">
        <f t="shared" si="3"/>
        <v>0</v>
      </c>
      <c r="AP18" s="11">
        <v>0</v>
      </c>
      <c r="AQ18" s="11">
        <v>0</v>
      </c>
      <c r="AR18" s="11">
        <v>0</v>
      </c>
      <c r="AS18" s="11"/>
      <c r="AT18" s="11"/>
      <c r="AU18" s="11"/>
      <c r="AV18" s="11"/>
      <c r="AW18" s="11"/>
      <c r="AX18" s="11"/>
      <c r="AY18" s="11"/>
      <c r="AZ18" s="11"/>
      <c r="BA18" s="11"/>
      <c r="BB18" s="36">
        <f t="shared" si="9"/>
        <v>0</v>
      </c>
      <c r="BC18" s="11">
        <v>1</v>
      </c>
      <c r="BD18" s="36">
        <f t="shared" si="10"/>
        <v>1</v>
      </c>
    </row>
    <row r="19" spans="1:56" s="7" customFormat="1" ht="33.75" x14ac:dyDescent="0.25">
      <c r="A19" s="28">
        <v>15</v>
      </c>
      <c r="B19" s="27" t="s">
        <v>45</v>
      </c>
      <c r="C19" s="18" t="s">
        <v>33</v>
      </c>
      <c r="D19" s="42" t="s">
        <v>66</v>
      </c>
      <c r="E19" s="12" t="s">
        <v>67</v>
      </c>
      <c r="F19" s="40" t="s">
        <v>121</v>
      </c>
      <c r="G19" s="12" t="s">
        <v>97</v>
      </c>
      <c r="H19" s="12" t="s">
        <v>114</v>
      </c>
      <c r="I19" s="18" t="s">
        <v>91</v>
      </c>
      <c r="J19" s="27" t="s">
        <v>45</v>
      </c>
      <c r="K19" s="12" t="s">
        <v>125</v>
      </c>
      <c r="L19" s="12"/>
      <c r="M19" s="12"/>
      <c r="N19" s="14">
        <v>15908167</v>
      </c>
      <c r="O19" s="14">
        <v>15908167</v>
      </c>
      <c r="P19" s="19"/>
      <c r="Q19" s="30">
        <f t="shared" si="6"/>
        <v>0</v>
      </c>
      <c r="R19" s="14">
        <v>0</v>
      </c>
      <c r="S19" s="12"/>
      <c r="T19" s="12"/>
      <c r="U19" s="12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20"/>
      <c r="AH19" s="35">
        <f t="shared" si="7"/>
        <v>0</v>
      </c>
      <c r="AI19" s="35">
        <f t="shared" si="8"/>
        <v>0</v>
      </c>
      <c r="AJ19" s="21"/>
      <c r="AK19" s="17"/>
      <c r="AL19" s="17"/>
      <c r="AM19" s="37">
        <f t="shared" si="3"/>
        <v>0</v>
      </c>
      <c r="AP19" s="11">
        <v>0</v>
      </c>
      <c r="AQ19" s="11">
        <v>0</v>
      </c>
      <c r="AR19" s="11">
        <v>0</v>
      </c>
      <c r="AS19" s="11"/>
      <c r="AT19" s="11"/>
      <c r="AU19" s="11"/>
      <c r="AV19" s="11"/>
      <c r="AW19" s="11"/>
      <c r="AX19" s="11"/>
      <c r="AY19" s="11"/>
      <c r="AZ19" s="11"/>
      <c r="BA19" s="11"/>
      <c r="BB19" s="36">
        <f t="shared" si="9"/>
        <v>0</v>
      </c>
      <c r="BC19" s="11">
        <v>1</v>
      </c>
      <c r="BD19" s="36">
        <f t="shared" si="10"/>
        <v>1</v>
      </c>
    </row>
    <row r="20" spans="1:56" s="7" customFormat="1" ht="45" x14ac:dyDescent="0.25">
      <c r="A20" s="28">
        <v>16</v>
      </c>
      <c r="B20" s="27" t="s">
        <v>45</v>
      </c>
      <c r="C20" s="18" t="s">
        <v>33</v>
      </c>
      <c r="D20" s="42" t="s">
        <v>68</v>
      </c>
      <c r="E20" s="12" t="s">
        <v>69</v>
      </c>
      <c r="F20" s="40" t="s">
        <v>121</v>
      </c>
      <c r="G20" s="12" t="s">
        <v>94</v>
      </c>
      <c r="H20" s="12" t="s">
        <v>115</v>
      </c>
      <c r="I20" s="18" t="s">
        <v>91</v>
      </c>
      <c r="J20" s="27" t="s">
        <v>45</v>
      </c>
      <c r="K20" s="12" t="s">
        <v>125</v>
      </c>
      <c r="L20" s="12"/>
      <c r="M20" s="12"/>
      <c r="N20" s="14">
        <v>15908167</v>
      </c>
      <c r="O20" s="14">
        <v>15908167</v>
      </c>
      <c r="P20" s="19"/>
      <c r="Q20" s="30">
        <f t="shared" si="0"/>
        <v>0</v>
      </c>
      <c r="R20" s="14">
        <v>0</v>
      </c>
      <c r="S20" s="12"/>
      <c r="T20" s="12"/>
      <c r="U20" s="12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20"/>
      <c r="AH20" s="35">
        <f t="shared" si="1"/>
        <v>0</v>
      </c>
      <c r="AI20" s="35">
        <f t="shared" si="2"/>
        <v>0</v>
      </c>
      <c r="AJ20" s="21"/>
      <c r="AK20" s="17"/>
      <c r="AL20" s="17"/>
      <c r="AM20" s="37">
        <f t="shared" si="3"/>
        <v>0</v>
      </c>
      <c r="AP20" s="11">
        <v>0</v>
      </c>
      <c r="AQ20" s="11">
        <v>0</v>
      </c>
      <c r="AR20" s="11">
        <v>0</v>
      </c>
      <c r="AS20" s="11"/>
      <c r="AT20" s="11"/>
      <c r="AU20" s="11"/>
      <c r="AV20" s="11"/>
      <c r="AW20" s="11"/>
      <c r="AX20" s="11"/>
      <c r="AY20" s="11"/>
      <c r="AZ20" s="11"/>
      <c r="BA20" s="11"/>
      <c r="BB20" s="36">
        <f t="shared" si="4"/>
        <v>0</v>
      </c>
      <c r="BC20" s="11">
        <v>1</v>
      </c>
      <c r="BD20" s="36">
        <f t="shared" si="5"/>
        <v>1</v>
      </c>
    </row>
    <row r="21" spans="1:56" s="7" customFormat="1" ht="33.75" x14ac:dyDescent="0.25">
      <c r="A21" s="28">
        <v>17</v>
      </c>
      <c r="B21" s="27" t="s">
        <v>45</v>
      </c>
      <c r="C21" s="18" t="s">
        <v>33</v>
      </c>
      <c r="D21" s="42" t="s">
        <v>70</v>
      </c>
      <c r="E21" s="12" t="s">
        <v>71</v>
      </c>
      <c r="F21" s="40" t="s">
        <v>121</v>
      </c>
      <c r="G21" s="12" t="s">
        <v>97</v>
      </c>
      <c r="H21" s="12" t="s">
        <v>116</v>
      </c>
      <c r="I21" s="18" t="s">
        <v>91</v>
      </c>
      <c r="J21" s="27" t="s">
        <v>45</v>
      </c>
      <c r="K21" s="12" t="s">
        <v>125</v>
      </c>
      <c r="L21" s="12"/>
      <c r="M21" s="12"/>
      <c r="N21" s="14">
        <v>15908167</v>
      </c>
      <c r="O21" s="14">
        <v>15908167</v>
      </c>
      <c r="P21" s="19"/>
      <c r="Q21" s="30">
        <f t="shared" si="0"/>
        <v>0</v>
      </c>
      <c r="R21" s="14">
        <v>0</v>
      </c>
      <c r="S21" s="12"/>
      <c r="T21" s="12"/>
      <c r="U21" s="12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20"/>
      <c r="AH21" s="35">
        <f t="shared" si="1"/>
        <v>0</v>
      </c>
      <c r="AI21" s="35">
        <f t="shared" si="2"/>
        <v>0</v>
      </c>
      <c r="AJ21" s="21"/>
      <c r="AK21" s="17"/>
      <c r="AL21" s="17"/>
      <c r="AM21" s="37">
        <f t="shared" si="3"/>
        <v>0</v>
      </c>
      <c r="AP21" s="11">
        <v>0</v>
      </c>
      <c r="AQ21" s="11">
        <v>0</v>
      </c>
      <c r="AR21" s="11">
        <v>0</v>
      </c>
      <c r="AS21" s="11"/>
      <c r="AT21" s="11"/>
      <c r="AU21" s="11"/>
      <c r="AV21" s="11"/>
      <c r="AW21" s="11"/>
      <c r="AX21" s="11"/>
      <c r="AY21" s="11"/>
      <c r="AZ21" s="11"/>
      <c r="BA21" s="11"/>
      <c r="BB21" s="36">
        <f t="shared" si="4"/>
        <v>0</v>
      </c>
      <c r="BC21" s="11">
        <v>1</v>
      </c>
      <c r="BD21" s="36">
        <f t="shared" si="5"/>
        <v>1</v>
      </c>
    </row>
    <row r="22" spans="1:56" s="7" customFormat="1" ht="33.75" x14ac:dyDescent="0.25">
      <c r="A22" s="28">
        <v>18</v>
      </c>
      <c r="B22" s="27" t="s">
        <v>45</v>
      </c>
      <c r="C22" s="18" t="s">
        <v>33</v>
      </c>
      <c r="D22" s="42" t="s">
        <v>72</v>
      </c>
      <c r="E22" s="12" t="s">
        <v>73</v>
      </c>
      <c r="F22" s="40" t="s">
        <v>126</v>
      </c>
      <c r="G22" s="12" t="s">
        <v>95</v>
      </c>
      <c r="H22" s="12" t="s">
        <v>117</v>
      </c>
      <c r="I22" s="18" t="s">
        <v>91</v>
      </c>
      <c r="J22" s="27" t="s">
        <v>45</v>
      </c>
      <c r="K22" s="12" t="s">
        <v>125</v>
      </c>
      <c r="L22" s="12"/>
      <c r="M22" s="12"/>
      <c r="N22" s="14">
        <v>15908167</v>
      </c>
      <c r="O22" s="14">
        <v>15908167</v>
      </c>
      <c r="P22" s="19"/>
      <c r="Q22" s="30">
        <f t="shared" si="0"/>
        <v>0</v>
      </c>
      <c r="R22" s="14">
        <v>0</v>
      </c>
      <c r="S22" s="12"/>
      <c r="T22" s="12"/>
      <c r="U22" s="12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20"/>
      <c r="AH22" s="35">
        <f t="shared" si="1"/>
        <v>0</v>
      </c>
      <c r="AI22" s="35">
        <f t="shared" si="2"/>
        <v>0</v>
      </c>
      <c r="AJ22" s="21"/>
      <c r="AK22" s="17"/>
      <c r="AL22" s="17"/>
      <c r="AM22" s="37">
        <f t="shared" si="3"/>
        <v>0</v>
      </c>
      <c r="AP22" s="11">
        <v>0</v>
      </c>
      <c r="AQ22" s="11">
        <v>0</v>
      </c>
      <c r="AR22" s="11">
        <v>0</v>
      </c>
      <c r="AS22" s="11"/>
      <c r="AT22" s="11"/>
      <c r="AU22" s="11"/>
      <c r="AV22" s="11"/>
      <c r="AW22" s="11"/>
      <c r="AX22" s="11"/>
      <c r="AY22" s="11"/>
      <c r="AZ22" s="11"/>
      <c r="BA22" s="11"/>
      <c r="BB22" s="36">
        <f t="shared" si="4"/>
        <v>0</v>
      </c>
      <c r="BC22" s="11">
        <v>0</v>
      </c>
      <c r="BD22" s="36">
        <f t="shared" si="5"/>
        <v>0</v>
      </c>
    </row>
    <row r="23" spans="1:56" s="7" customFormat="1" ht="33.75" x14ac:dyDescent="0.25">
      <c r="A23" s="28">
        <v>19</v>
      </c>
      <c r="B23" s="27" t="s">
        <v>45</v>
      </c>
      <c r="C23" s="18" t="s">
        <v>33</v>
      </c>
      <c r="D23" s="42" t="s">
        <v>74</v>
      </c>
      <c r="E23" s="12" t="s">
        <v>75</v>
      </c>
      <c r="F23" s="40" t="s">
        <v>126</v>
      </c>
      <c r="G23" s="12" t="s">
        <v>96</v>
      </c>
      <c r="H23" s="12" t="s">
        <v>118</v>
      </c>
      <c r="I23" s="18" t="s">
        <v>91</v>
      </c>
      <c r="J23" s="27" t="s">
        <v>45</v>
      </c>
      <c r="K23" s="12" t="s">
        <v>125</v>
      </c>
      <c r="L23" s="12"/>
      <c r="M23" s="12"/>
      <c r="N23" s="14">
        <v>15908167</v>
      </c>
      <c r="O23" s="14">
        <v>15908167</v>
      </c>
      <c r="P23" s="19"/>
      <c r="Q23" s="30">
        <f t="shared" si="0"/>
        <v>0</v>
      </c>
      <c r="R23" s="14">
        <v>0</v>
      </c>
      <c r="S23" s="12"/>
      <c r="T23" s="12"/>
      <c r="U23" s="12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20"/>
      <c r="AH23" s="35">
        <f t="shared" si="1"/>
        <v>0</v>
      </c>
      <c r="AI23" s="35">
        <f t="shared" si="2"/>
        <v>0</v>
      </c>
      <c r="AJ23" s="21"/>
      <c r="AK23" s="17"/>
      <c r="AL23" s="17"/>
      <c r="AM23" s="37">
        <f t="shared" si="3"/>
        <v>0</v>
      </c>
      <c r="AP23" s="11">
        <v>0</v>
      </c>
      <c r="AQ23" s="11">
        <v>0</v>
      </c>
      <c r="AR23" s="11">
        <v>0</v>
      </c>
      <c r="AS23" s="11"/>
      <c r="AT23" s="11"/>
      <c r="AU23" s="11"/>
      <c r="AV23" s="11"/>
      <c r="AW23" s="11"/>
      <c r="AX23" s="11"/>
      <c r="AY23" s="11"/>
      <c r="AZ23" s="11"/>
      <c r="BA23" s="11"/>
      <c r="BB23" s="36">
        <f t="shared" si="4"/>
        <v>0</v>
      </c>
      <c r="BC23" s="11">
        <v>0</v>
      </c>
      <c r="BD23" s="36">
        <f t="shared" si="5"/>
        <v>0</v>
      </c>
    </row>
    <row r="24" spans="1:56" s="7" customFormat="1" ht="33.75" x14ac:dyDescent="0.25">
      <c r="A24" s="28">
        <v>20</v>
      </c>
      <c r="B24" s="27" t="s">
        <v>45</v>
      </c>
      <c r="C24" s="18" t="s">
        <v>33</v>
      </c>
      <c r="D24" s="42" t="s">
        <v>137</v>
      </c>
      <c r="E24" s="12" t="s">
        <v>138</v>
      </c>
      <c r="F24" s="40" t="s">
        <v>126</v>
      </c>
      <c r="G24" s="12" t="s">
        <v>139</v>
      </c>
      <c r="H24" s="12" t="s">
        <v>139</v>
      </c>
      <c r="I24" s="18" t="s">
        <v>91</v>
      </c>
      <c r="J24" s="27" t="s">
        <v>45</v>
      </c>
      <c r="K24" s="12" t="s">
        <v>125</v>
      </c>
      <c r="L24" s="12"/>
      <c r="M24" s="12"/>
      <c r="N24" s="14">
        <v>15908167</v>
      </c>
      <c r="O24" s="14">
        <v>15908167</v>
      </c>
      <c r="P24" s="19"/>
      <c r="Q24" s="30">
        <f t="shared" ref="Q24:Q26" si="17">+R24/O24</f>
        <v>0</v>
      </c>
      <c r="R24" s="14">
        <v>0</v>
      </c>
      <c r="S24" s="12"/>
      <c r="T24" s="12"/>
      <c r="U24" s="12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20"/>
      <c r="AH24" s="35">
        <f t="shared" ref="AH24" si="18">+SUM(V24:AG24)</f>
        <v>0</v>
      </c>
      <c r="AI24" s="35">
        <f t="shared" ref="AI24:AI26" si="19">+R24-AH24</f>
        <v>0</v>
      </c>
      <c r="AJ24" s="21"/>
      <c r="AK24" s="17"/>
      <c r="AL24" s="17"/>
      <c r="AM24" s="37">
        <f t="shared" ref="AM24:AM26" si="20">+AK24+AL24</f>
        <v>0</v>
      </c>
      <c r="AP24" s="11">
        <v>0</v>
      </c>
      <c r="AQ24" s="11">
        <v>0</v>
      </c>
      <c r="AR24" s="11">
        <v>0</v>
      </c>
      <c r="AS24" s="11"/>
      <c r="AT24" s="11"/>
      <c r="AU24" s="11"/>
      <c r="AV24" s="11"/>
      <c r="AW24" s="11"/>
      <c r="AX24" s="11"/>
      <c r="AY24" s="11"/>
      <c r="AZ24" s="11"/>
      <c r="BA24" s="11"/>
      <c r="BB24" s="36">
        <f t="shared" ref="BB24" si="21">+SUM(AP24:BA24)</f>
        <v>0</v>
      </c>
      <c r="BC24" s="11">
        <v>0</v>
      </c>
      <c r="BD24" s="36">
        <f t="shared" ref="BD24:BD26" si="22">BC24-BB24</f>
        <v>0</v>
      </c>
    </row>
    <row r="25" spans="1:56" s="7" customFormat="1" ht="33.75" x14ac:dyDescent="0.25">
      <c r="A25" s="28">
        <v>21</v>
      </c>
      <c r="B25" s="27" t="s">
        <v>45</v>
      </c>
      <c r="C25" s="18" t="s">
        <v>33</v>
      </c>
      <c r="D25" s="42" t="s">
        <v>140</v>
      </c>
      <c r="E25" s="12" t="s">
        <v>141</v>
      </c>
      <c r="F25" s="40" t="s">
        <v>121</v>
      </c>
      <c r="G25" s="12" t="s">
        <v>93</v>
      </c>
      <c r="H25" s="12" t="s">
        <v>144</v>
      </c>
      <c r="I25" s="18" t="s">
        <v>91</v>
      </c>
      <c r="J25" s="27" t="s">
        <v>45</v>
      </c>
      <c r="K25" s="12" t="s">
        <v>125</v>
      </c>
      <c r="L25" s="12"/>
      <c r="M25" s="12"/>
      <c r="N25" s="14">
        <v>15908167</v>
      </c>
      <c r="O25" s="14">
        <v>15908167</v>
      </c>
      <c r="P25" s="19"/>
      <c r="Q25" s="30">
        <f t="shared" si="17"/>
        <v>0</v>
      </c>
      <c r="R25" s="14">
        <v>0</v>
      </c>
      <c r="S25" s="12"/>
      <c r="T25" s="12"/>
      <c r="U25" s="12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20"/>
      <c r="AH25" s="35">
        <f t="shared" ref="AH25" si="23">+SUM(V25:AG25)</f>
        <v>0</v>
      </c>
      <c r="AI25" s="35">
        <f t="shared" si="19"/>
        <v>0</v>
      </c>
      <c r="AJ25" s="21"/>
      <c r="AK25" s="17"/>
      <c r="AL25" s="17"/>
      <c r="AM25" s="37">
        <f t="shared" si="20"/>
        <v>0</v>
      </c>
      <c r="AP25" s="11">
        <v>0</v>
      </c>
      <c r="AQ25" s="11">
        <v>0</v>
      </c>
      <c r="AR25" s="11">
        <v>0</v>
      </c>
      <c r="AS25" s="11"/>
      <c r="AT25" s="11"/>
      <c r="AU25" s="11"/>
      <c r="AV25" s="11"/>
      <c r="AW25" s="11"/>
      <c r="AX25" s="11"/>
      <c r="AY25" s="11"/>
      <c r="AZ25" s="11"/>
      <c r="BA25" s="11"/>
      <c r="BB25" s="36">
        <f t="shared" ref="BB25" si="24">+SUM(AP25:BA25)</f>
        <v>0</v>
      </c>
      <c r="BC25" s="11">
        <v>0</v>
      </c>
      <c r="BD25" s="36">
        <f t="shared" si="22"/>
        <v>0</v>
      </c>
    </row>
    <row r="26" spans="1:56" s="7" customFormat="1" ht="33.75" x14ac:dyDescent="0.25">
      <c r="A26" s="28">
        <v>22</v>
      </c>
      <c r="B26" s="27" t="s">
        <v>45</v>
      </c>
      <c r="C26" s="18" t="s">
        <v>33</v>
      </c>
      <c r="D26" s="42" t="s">
        <v>142</v>
      </c>
      <c r="E26" s="12" t="s">
        <v>143</v>
      </c>
      <c r="F26" s="40" t="s">
        <v>126</v>
      </c>
      <c r="G26" s="12" t="s">
        <v>96</v>
      </c>
      <c r="H26" s="12" t="s">
        <v>145</v>
      </c>
      <c r="I26" s="18" t="s">
        <v>91</v>
      </c>
      <c r="J26" s="27" t="s">
        <v>45</v>
      </c>
      <c r="K26" s="12" t="s">
        <v>125</v>
      </c>
      <c r="L26" s="12"/>
      <c r="M26" s="12"/>
      <c r="N26" s="14">
        <v>15908167</v>
      </c>
      <c r="O26" s="14">
        <v>15908167</v>
      </c>
      <c r="P26" s="19"/>
      <c r="Q26" s="30">
        <f t="shared" si="17"/>
        <v>0</v>
      </c>
      <c r="R26" s="14">
        <v>0</v>
      </c>
      <c r="S26" s="12"/>
      <c r="T26" s="12"/>
      <c r="U26" s="12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20"/>
      <c r="AH26" s="35">
        <f t="shared" ref="AH26" si="25">+SUM(V26:AG26)</f>
        <v>0</v>
      </c>
      <c r="AI26" s="35">
        <f t="shared" si="19"/>
        <v>0</v>
      </c>
      <c r="AJ26" s="21"/>
      <c r="AK26" s="17"/>
      <c r="AL26" s="17"/>
      <c r="AM26" s="37">
        <f t="shared" si="20"/>
        <v>0</v>
      </c>
      <c r="AP26" s="11">
        <v>0</v>
      </c>
      <c r="AQ26" s="11">
        <v>0</v>
      </c>
      <c r="AR26" s="11">
        <v>0</v>
      </c>
      <c r="AS26" s="11"/>
      <c r="AT26" s="11"/>
      <c r="AU26" s="11"/>
      <c r="AV26" s="11"/>
      <c r="AW26" s="11"/>
      <c r="AX26" s="11"/>
      <c r="AY26" s="11"/>
      <c r="AZ26" s="11"/>
      <c r="BA26" s="11"/>
      <c r="BB26" s="36">
        <f t="shared" ref="BB26" si="26">+SUM(AP26:BA26)</f>
        <v>0</v>
      </c>
      <c r="BC26" s="11">
        <v>0</v>
      </c>
      <c r="BD26" s="36">
        <f t="shared" si="22"/>
        <v>0</v>
      </c>
    </row>
    <row r="27" spans="1:56" s="7" customFormat="1" x14ac:dyDescent="0.25">
      <c r="A27" s="54" t="s">
        <v>2</v>
      </c>
      <c r="B27" s="54"/>
      <c r="C27" s="54"/>
      <c r="D27" s="54"/>
      <c r="E27" s="54"/>
      <c r="F27" s="46"/>
      <c r="G27" s="34"/>
      <c r="H27" s="34"/>
      <c r="I27" s="34"/>
      <c r="J27" s="34"/>
      <c r="K27" s="34"/>
      <c r="L27" s="34">
        <f>SUM(L5:L23)</f>
        <v>0</v>
      </c>
      <c r="M27" s="34">
        <f>SUM(M5:M23)</f>
        <v>0</v>
      </c>
      <c r="N27" s="23">
        <v>15908167</v>
      </c>
      <c r="O27" s="23">
        <v>15908167</v>
      </c>
      <c r="P27" s="23">
        <f>+SUM(P5:P23)</f>
        <v>0</v>
      </c>
      <c r="Q27" s="31">
        <f>+R27/O27</f>
        <v>0.73592928713911543</v>
      </c>
      <c r="R27" s="23">
        <f>SUM(R5:R26)</f>
        <v>11707286</v>
      </c>
      <c r="S27" s="34"/>
      <c r="T27" s="34"/>
      <c r="U27" s="34"/>
      <c r="V27" s="23">
        <f>SUM(V5:V26)</f>
        <v>0</v>
      </c>
      <c r="W27" s="23">
        <f t="shared" ref="W27:AH27" si="27">SUM(W5:W26)</f>
        <v>193417.21299999999</v>
      </c>
      <c r="X27" s="23">
        <f t="shared" si="27"/>
        <v>397574.50199999998</v>
      </c>
      <c r="Y27" s="23">
        <f t="shared" si="27"/>
        <v>0</v>
      </c>
      <c r="Z27" s="23">
        <f t="shared" si="27"/>
        <v>0</v>
      </c>
      <c r="AA27" s="23">
        <f t="shared" si="27"/>
        <v>0</v>
      </c>
      <c r="AB27" s="23">
        <f t="shared" si="27"/>
        <v>0</v>
      </c>
      <c r="AC27" s="23">
        <f t="shared" si="27"/>
        <v>0</v>
      </c>
      <c r="AD27" s="23">
        <f t="shared" si="27"/>
        <v>0</v>
      </c>
      <c r="AE27" s="23">
        <f t="shared" si="27"/>
        <v>0</v>
      </c>
      <c r="AF27" s="23">
        <f t="shared" si="27"/>
        <v>0</v>
      </c>
      <c r="AG27" s="23">
        <f t="shared" si="27"/>
        <v>0</v>
      </c>
      <c r="AH27" s="23">
        <f t="shared" si="27"/>
        <v>590991.71499999985</v>
      </c>
      <c r="AI27" s="23">
        <f>SUM(AI5:AI26)</f>
        <v>11116294.285</v>
      </c>
      <c r="AJ27" s="21"/>
      <c r="AK27" s="35">
        <f>SUM(AK5:AK26)</f>
        <v>13066612</v>
      </c>
      <c r="AL27" s="35">
        <f>SUM(AL5:AL26)</f>
        <v>537840</v>
      </c>
      <c r="AM27" s="35">
        <f>SUM(AM5:AM26)</f>
        <v>13604452</v>
      </c>
      <c r="AP27" s="24">
        <f>SUM(AP5:AP26)</f>
        <v>4.0305</v>
      </c>
      <c r="AQ27" s="24">
        <f>SUM(AQ5:AQ26)</f>
        <v>6.7799999999999999E-2</v>
      </c>
      <c r="AR27" s="24">
        <f t="shared" ref="AR27:BD27" si="28">SUM(AR5:AR26)</f>
        <v>8.0000000000000016E-2</v>
      </c>
      <c r="AS27" s="24">
        <f t="shared" si="28"/>
        <v>0</v>
      </c>
      <c r="AT27" s="24">
        <f t="shared" si="28"/>
        <v>0</v>
      </c>
      <c r="AU27" s="24">
        <f t="shared" si="28"/>
        <v>0</v>
      </c>
      <c r="AV27" s="24">
        <f t="shared" si="28"/>
        <v>0</v>
      </c>
      <c r="AW27" s="24">
        <f t="shared" si="28"/>
        <v>0</v>
      </c>
      <c r="AX27" s="24">
        <f t="shared" si="28"/>
        <v>0</v>
      </c>
      <c r="AY27" s="24">
        <f t="shared" si="28"/>
        <v>0</v>
      </c>
      <c r="AZ27" s="24">
        <f t="shared" si="28"/>
        <v>0</v>
      </c>
      <c r="BA27" s="24">
        <f t="shared" si="28"/>
        <v>0</v>
      </c>
      <c r="BB27" s="24">
        <f t="shared" si="28"/>
        <v>4.1783000000000001</v>
      </c>
      <c r="BC27" s="24">
        <f t="shared" si="28"/>
        <v>12.494805194805195</v>
      </c>
      <c r="BD27" s="24">
        <f t="shared" si="28"/>
        <v>8.3165051948051953</v>
      </c>
    </row>
    <row r="28" spans="1:56" x14ac:dyDescent="0.25">
      <c r="A28" s="55"/>
      <c r="B28" s="55"/>
      <c r="C28" s="55"/>
      <c r="D28" s="55"/>
      <c r="E28" s="55"/>
      <c r="F28" s="48"/>
      <c r="G28" s="33"/>
      <c r="H28" s="33"/>
      <c r="AJ28" s="32"/>
    </row>
  </sheetData>
  <mergeCells count="24">
    <mergeCell ref="AK1:AO1"/>
    <mergeCell ref="AK2:AN2"/>
    <mergeCell ref="AP2:BD2"/>
    <mergeCell ref="AS3:AS4"/>
    <mergeCell ref="P3:Q3"/>
    <mergeCell ref="V3:AI3"/>
    <mergeCell ref="AK3:AM3"/>
    <mergeCell ref="AP3:AP4"/>
    <mergeCell ref="AX3:AX4"/>
    <mergeCell ref="AT3:AT4"/>
    <mergeCell ref="AU3:AU4"/>
    <mergeCell ref="AV3:AV4"/>
    <mergeCell ref="AW3:AW4"/>
    <mergeCell ref="BB3:BB4"/>
    <mergeCell ref="BC3:BC4"/>
    <mergeCell ref="BD3:BD4"/>
    <mergeCell ref="BA3:BA4"/>
    <mergeCell ref="A27:E27"/>
    <mergeCell ref="A28:E28"/>
    <mergeCell ref="AQ3:AQ4"/>
    <mergeCell ref="AR3:AR4"/>
    <mergeCell ref="B3:C3"/>
    <mergeCell ref="AY3:AY4"/>
    <mergeCell ref="AZ3:AZ4"/>
  </mergeCells>
  <phoneticPr fontId="9" type="noConversion"/>
  <conditionalFormatting sqref="D7">
    <cfRule type="duplicateValues" dxfId="18" priority="25"/>
  </conditionalFormatting>
  <conditionalFormatting sqref="D8">
    <cfRule type="duplicateValues" dxfId="17" priority="24"/>
  </conditionalFormatting>
  <conditionalFormatting sqref="D9">
    <cfRule type="duplicateValues" dxfId="16" priority="23"/>
  </conditionalFormatting>
  <conditionalFormatting sqref="D10">
    <cfRule type="duplicateValues" dxfId="15" priority="22"/>
  </conditionalFormatting>
  <conditionalFormatting sqref="D11">
    <cfRule type="duplicateValues" dxfId="14" priority="21"/>
  </conditionalFormatting>
  <conditionalFormatting sqref="D12">
    <cfRule type="duplicateValues" dxfId="13" priority="20"/>
  </conditionalFormatting>
  <conditionalFormatting sqref="D13">
    <cfRule type="duplicateValues" dxfId="12" priority="19"/>
  </conditionalFormatting>
  <conditionalFormatting sqref="D14">
    <cfRule type="duplicateValues" dxfId="11" priority="18"/>
  </conditionalFormatting>
  <conditionalFormatting sqref="D15:D16 D18:D19">
    <cfRule type="duplicateValues" dxfId="10" priority="17"/>
  </conditionalFormatting>
  <conditionalFormatting sqref="D20">
    <cfRule type="duplicateValues" dxfId="9" priority="16"/>
  </conditionalFormatting>
  <conditionalFormatting sqref="D21">
    <cfRule type="duplicateValues" dxfId="8" priority="15"/>
  </conditionalFormatting>
  <conditionalFormatting sqref="D22">
    <cfRule type="duplicateValues" dxfId="7" priority="14"/>
  </conditionalFormatting>
  <conditionalFormatting sqref="D23">
    <cfRule type="duplicateValues" dxfId="6" priority="13"/>
  </conditionalFormatting>
  <conditionalFormatting sqref="D24">
    <cfRule type="duplicateValues" dxfId="5" priority="6"/>
  </conditionalFormatting>
  <conditionalFormatting sqref="D25:D26">
    <cfRule type="duplicateValues" dxfId="2" priority="3"/>
  </conditionalFormatting>
  <conditionalFormatting sqref="D17">
    <cfRule type="duplicateValues" dxfId="0" priority="1"/>
  </conditionalFormatting>
  <pageMargins left="0.7" right="0.7" top="0.75" bottom="0.75" header="0.3" footer="0.3"/>
  <pageSetup scale="3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79998168889431442"/>
  </sheetPr>
  <dimension ref="B1:BE10"/>
  <sheetViews>
    <sheetView showGridLines="0" zoomScaleNormal="100" workbookViewId="0">
      <pane xSplit="6" ySplit="4" topLeftCell="G5" activePane="bottomRight" state="frozen"/>
      <selection pane="topRight" activeCell="G1" sqref="G1"/>
      <selection pane="bottomLeft" activeCell="A5" sqref="A5"/>
      <selection pane="bottomRight" activeCell="J16" sqref="J16"/>
    </sheetView>
  </sheetViews>
  <sheetFormatPr baseColWidth="10" defaultColWidth="11.42578125" defaultRowHeight="11.25" x14ac:dyDescent="0.25"/>
  <cols>
    <col min="1" max="1" width="11.42578125" style="6"/>
    <col min="2" max="2" width="4.42578125" style="6" customWidth="1"/>
    <col min="3" max="3" width="11.5703125" style="6" bestFit="1" customWidth="1"/>
    <col min="4" max="4" width="7.85546875" style="6" customWidth="1"/>
    <col min="5" max="5" width="12.7109375" style="6" customWidth="1"/>
    <col min="6" max="6" width="29.140625" style="6" customWidth="1"/>
    <col min="7" max="7" width="18.42578125" style="6" customWidth="1"/>
    <col min="8" max="8" width="12" style="6" bestFit="1" customWidth="1"/>
    <col min="9" max="9" width="12.28515625" style="6" customWidth="1"/>
    <col min="10" max="10" width="9.7109375" style="6" customWidth="1"/>
    <col min="11" max="11" width="12" style="6" customWidth="1"/>
    <col min="12" max="12" width="39.28515625" style="6" customWidth="1"/>
    <col min="13" max="13" width="19.85546875" style="6" customWidth="1"/>
    <col min="14" max="14" width="19" style="6" customWidth="1"/>
    <col min="15" max="18" width="12.7109375" style="6" customWidth="1"/>
    <col min="19" max="19" width="12" style="6" bestFit="1" customWidth="1"/>
    <col min="20" max="22" width="12.7109375" style="6" customWidth="1"/>
    <col min="23" max="33" width="8.28515625" style="6" customWidth="1"/>
    <col min="34" max="36" width="11.42578125" style="6" customWidth="1"/>
    <col min="37" max="37" width="13.28515625" style="6" customWidth="1"/>
    <col min="38" max="55" width="11.42578125" style="6"/>
    <col min="56" max="57" width="12.7109375" style="6" customWidth="1"/>
    <col min="58" max="16384" width="11.42578125" style="6"/>
  </cols>
  <sheetData>
    <row r="1" spans="2:57" ht="15" customHeight="1" x14ac:dyDescent="0.25">
      <c r="E1" s="47" t="s">
        <v>135</v>
      </c>
      <c r="F1" s="47"/>
      <c r="G1" s="49"/>
      <c r="H1" s="49"/>
      <c r="I1" s="49"/>
      <c r="J1" s="49"/>
      <c r="K1" s="49"/>
      <c r="L1" s="49"/>
      <c r="M1" s="49"/>
      <c r="N1" s="49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  <c r="AA1" s="47"/>
      <c r="AB1" s="47"/>
      <c r="AC1" s="47"/>
      <c r="AD1" s="47"/>
      <c r="AE1" s="47"/>
      <c r="AF1" s="47"/>
      <c r="AG1" s="47"/>
      <c r="AH1" s="47"/>
      <c r="AI1" s="47"/>
      <c r="AJ1" s="47"/>
      <c r="AK1" s="8"/>
      <c r="AL1" s="57" t="s">
        <v>35</v>
      </c>
      <c r="AM1" s="57"/>
      <c r="AN1" s="58"/>
      <c r="AO1" s="58"/>
      <c r="AP1" s="58"/>
    </row>
    <row r="2" spans="2:57" ht="11.25" customHeight="1" x14ac:dyDescent="0.25">
      <c r="G2" s="7"/>
      <c r="H2" s="7"/>
      <c r="I2" s="7"/>
      <c r="J2" s="7"/>
      <c r="K2" s="7"/>
      <c r="L2" s="7"/>
      <c r="M2" s="7"/>
      <c r="N2" s="7"/>
      <c r="AL2" s="65" t="s">
        <v>26</v>
      </c>
      <c r="AM2" s="65"/>
      <c r="AN2" s="65"/>
      <c r="AO2" s="65"/>
      <c r="AQ2" s="60" t="s">
        <v>37</v>
      </c>
      <c r="AR2" s="60"/>
      <c r="AS2" s="60"/>
      <c r="AT2" s="60"/>
      <c r="AU2" s="60"/>
      <c r="AV2" s="60"/>
      <c r="AW2" s="60"/>
      <c r="AX2" s="60"/>
      <c r="AY2" s="60"/>
      <c r="AZ2" s="60"/>
      <c r="BA2" s="60"/>
      <c r="BB2" s="60"/>
      <c r="BC2" s="60"/>
      <c r="BD2" s="60"/>
      <c r="BE2" s="60"/>
    </row>
    <row r="3" spans="2:57" ht="15" customHeight="1" x14ac:dyDescent="0.25">
      <c r="C3" s="56"/>
      <c r="D3" s="56"/>
      <c r="G3" s="7"/>
      <c r="H3" s="7"/>
      <c r="I3" s="7"/>
      <c r="J3" s="7"/>
      <c r="K3" s="7"/>
      <c r="L3" s="50"/>
      <c r="M3" s="50"/>
      <c r="N3" s="50"/>
      <c r="Q3" s="56"/>
      <c r="R3" s="56"/>
      <c r="S3" s="1"/>
      <c r="T3" s="2"/>
      <c r="U3" s="1"/>
      <c r="V3" s="1"/>
      <c r="W3" s="60" t="s">
        <v>36</v>
      </c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5"/>
      <c r="AL3" s="62" t="s">
        <v>25</v>
      </c>
      <c r="AM3" s="63"/>
      <c r="AN3" s="64"/>
      <c r="AQ3" s="52" t="s">
        <v>16</v>
      </c>
      <c r="AR3" s="52" t="s">
        <v>15</v>
      </c>
      <c r="AS3" s="52" t="s">
        <v>14</v>
      </c>
      <c r="AT3" s="52" t="s">
        <v>13</v>
      </c>
      <c r="AU3" s="52" t="s">
        <v>12</v>
      </c>
      <c r="AV3" s="52" t="s">
        <v>11</v>
      </c>
      <c r="AW3" s="52" t="s">
        <v>10</v>
      </c>
      <c r="AX3" s="52" t="s">
        <v>9</v>
      </c>
      <c r="AY3" s="52" t="s">
        <v>8</v>
      </c>
      <c r="AZ3" s="52" t="s">
        <v>7</v>
      </c>
      <c r="BA3" s="52" t="s">
        <v>6</v>
      </c>
      <c r="BB3" s="52" t="s">
        <v>5</v>
      </c>
      <c r="BC3" s="52" t="s">
        <v>38</v>
      </c>
      <c r="BD3" s="52" t="s">
        <v>44</v>
      </c>
      <c r="BE3" s="52" t="s">
        <v>39</v>
      </c>
    </row>
    <row r="4" spans="2:57" s="26" customFormat="1" ht="56.25" x14ac:dyDescent="0.25">
      <c r="B4" s="3" t="s">
        <v>24</v>
      </c>
      <c r="C4" s="3" t="s">
        <v>28</v>
      </c>
      <c r="D4" s="9" t="s">
        <v>34</v>
      </c>
      <c r="E4" s="3" t="s">
        <v>23</v>
      </c>
      <c r="F4" s="3" t="s">
        <v>22</v>
      </c>
      <c r="G4" s="3" t="s">
        <v>120</v>
      </c>
      <c r="H4" s="9" t="s">
        <v>21</v>
      </c>
      <c r="I4" s="9" t="s">
        <v>20</v>
      </c>
      <c r="J4" s="9" t="s">
        <v>19</v>
      </c>
      <c r="K4" s="9" t="s">
        <v>18</v>
      </c>
      <c r="L4" s="9" t="s">
        <v>17</v>
      </c>
      <c r="M4" s="9" t="s">
        <v>30</v>
      </c>
      <c r="N4" s="9" t="s">
        <v>92</v>
      </c>
      <c r="O4" s="9" t="s">
        <v>41</v>
      </c>
      <c r="P4" s="9" t="s">
        <v>42</v>
      </c>
      <c r="Q4" s="9" t="s">
        <v>136</v>
      </c>
      <c r="R4" s="9" t="s">
        <v>27</v>
      </c>
      <c r="S4" s="9" t="s">
        <v>40</v>
      </c>
      <c r="T4" s="9" t="s">
        <v>32</v>
      </c>
      <c r="U4" s="9" t="s">
        <v>31</v>
      </c>
      <c r="V4" s="9" t="s">
        <v>29</v>
      </c>
      <c r="W4" s="29" t="s">
        <v>16</v>
      </c>
      <c r="X4" s="9" t="s">
        <v>15</v>
      </c>
      <c r="Y4" s="9" t="s">
        <v>14</v>
      </c>
      <c r="Z4" s="9" t="s">
        <v>13</v>
      </c>
      <c r="AA4" s="9" t="s">
        <v>12</v>
      </c>
      <c r="AB4" s="9" t="s">
        <v>11</v>
      </c>
      <c r="AC4" s="9" t="s">
        <v>10</v>
      </c>
      <c r="AD4" s="9" t="s">
        <v>9</v>
      </c>
      <c r="AE4" s="9" t="s">
        <v>8</v>
      </c>
      <c r="AF4" s="9" t="s">
        <v>7</v>
      </c>
      <c r="AG4" s="9" t="s">
        <v>6</v>
      </c>
      <c r="AH4" s="9" t="s">
        <v>5</v>
      </c>
      <c r="AI4" s="9" t="s">
        <v>43</v>
      </c>
      <c r="AJ4" s="9" t="s">
        <v>4</v>
      </c>
      <c r="AK4" s="10"/>
      <c r="AL4" s="3">
        <v>2023</v>
      </c>
      <c r="AM4" s="3">
        <v>2024</v>
      </c>
      <c r="AN4" s="4" t="s">
        <v>3</v>
      </c>
      <c r="AQ4" s="53"/>
      <c r="AR4" s="53"/>
      <c r="AS4" s="53"/>
      <c r="AT4" s="53"/>
      <c r="AU4" s="53"/>
      <c r="AV4" s="53"/>
      <c r="AW4" s="53"/>
      <c r="AX4" s="53"/>
      <c r="AY4" s="53"/>
      <c r="AZ4" s="53"/>
      <c r="BA4" s="53"/>
      <c r="BB4" s="53"/>
      <c r="BC4" s="53"/>
      <c r="BD4" s="53"/>
      <c r="BE4" s="53">
        <f>BD4-BC4</f>
        <v>0</v>
      </c>
    </row>
    <row r="5" spans="2:57" s="7" customFormat="1" ht="33.75" x14ac:dyDescent="0.25">
      <c r="B5" s="28">
        <v>1</v>
      </c>
      <c r="C5" s="27" t="s">
        <v>45</v>
      </c>
      <c r="D5" s="28" t="s">
        <v>33</v>
      </c>
      <c r="E5" s="18" t="s">
        <v>76</v>
      </c>
      <c r="F5" s="25" t="s">
        <v>77</v>
      </c>
      <c r="G5" s="25" t="s">
        <v>121</v>
      </c>
      <c r="H5" s="12" t="s">
        <v>87</v>
      </c>
      <c r="I5" s="12" t="s">
        <v>89</v>
      </c>
      <c r="J5" s="18" t="s">
        <v>91</v>
      </c>
      <c r="K5" s="27" t="s">
        <v>45</v>
      </c>
      <c r="L5" s="12" t="s">
        <v>133</v>
      </c>
      <c r="M5" s="12"/>
      <c r="N5" s="12"/>
      <c r="O5" s="14">
        <v>11975967</v>
      </c>
      <c r="P5" s="14">
        <v>11975967</v>
      </c>
      <c r="Q5" s="43"/>
      <c r="R5" s="30">
        <f>+S5/P5</f>
        <v>0.10666854709936993</v>
      </c>
      <c r="S5" s="14">
        <v>1277459</v>
      </c>
      <c r="T5" s="18" t="s">
        <v>80</v>
      </c>
      <c r="U5" s="18">
        <v>196</v>
      </c>
      <c r="V5" s="45">
        <v>44595</v>
      </c>
      <c r="W5" s="13">
        <v>0</v>
      </c>
      <c r="X5" s="13">
        <v>0</v>
      </c>
      <c r="Y5" s="13">
        <v>41143</v>
      </c>
      <c r="Z5" s="13"/>
      <c r="AA5" s="13"/>
      <c r="AB5" s="13"/>
      <c r="AC5" s="13"/>
      <c r="AD5" s="13"/>
      <c r="AE5" s="13"/>
      <c r="AF5" s="13"/>
      <c r="AG5" s="13"/>
      <c r="AH5" s="20"/>
      <c r="AI5" s="35">
        <f>+SUM(W5:AH5)</f>
        <v>41143</v>
      </c>
      <c r="AJ5" s="35">
        <f>+S5-AI5</f>
        <v>1236316</v>
      </c>
      <c r="AK5" s="21"/>
      <c r="AL5" s="17">
        <v>8362975</v>
      </c>
      <c r="AM5" s="17">
        <v>7322378</v>
      </c>
      <c r="AN5" s="37">
        <f>+AL5+AM5</f>
        <v>15685353</v>
      </c>
      <c r="AQ5" s="11">
        <v>0</v>
      </c>
      <c r="AR5" s="11">
        <v>0</v>
      </c>
      <c r="AS5" s="11">
        <v>0</v>
      </c>
      <c r="AT5" s="11"/>
      <c r="AU5" s="11"/>
      <c r="AV5" s="11"/>
      <c r="AW5" s="11"/>
      <c r="AX5" s="11"/>
      <c r="AY5" s="11"/>
      <c r="AZ5" s="11"/>
      <c r="BA5" s="11"/>
      <c r="BB5" s="11"/>
      <c r="BC5" s="36">
        <f>+SUM(AQ5:BB5)</f>
        <v>0</v>
      </c>
      <c r="BD5" s="11">
        <f>60/720</f>
        <v>8.3333333333333329E-2</v>
      </c>
      <c r="BE5" s="36">
        <f>BD5-BC5</f>
        <v>8.3333333333333329E-2</v>
      </c>
    </row>
    <row r="6" spans="2:57" s="7" customFormat="1" ht="33.75" x14ac:dyDescent="0.25">
      <c r="B6" s="28">
        <v>2</v>
      </c>
      <c r="C6" s="27" t="s">
        <v>45</v>
      </c>
      <c r="D6" s="18" t="s">
        <v>33</v>
      </c>
      <c r="E6" s="18" t="s">
        <v>78</v>
      </c>
      <c r="F6" s="25" t="s">
        <v>79</v>
      </c>
      <c r="G6" s="25" t="s">
        <v>121</v>
      </c>
      <c r="H6" s="12" t="s">
        <v>88</v>
      </c>
      <c r="I6" s="12" t="s">
        <v>90</v>
      </c>
      <c r="J6" s="18" t="s">
        <v>91</v>
      </c>
      <c r="K6" s="27" t="s">
        <v>45</v>
      </c>
      <c r="L6" s="12" t="s">
        <v>134</v>
      </c>
      <c r="M6" s="12"/>
      <c r="N6" s="12"/>
      <c r="O6" s="14">
        <v>11975967</v>
      </c>
      <c r="P6" s="14">
        <v>11975967</v>
      </c>
      <c r="Q6" s="43"/>
      <c r="R6" s="30">
        <f t="shared" ref="R6" si="0">+S6/P6</f>
        <v>7.3729411579039922E-2</v>
      </c>
      <c r="S6" s="14">
        <v>882981</v>
      </c>
      <c r="T6" s="18" t="s">
        <v>80</v>
      </c>
      <c r="U6" s="18">
        <v>196</v>
      </c>
      <c r="V6" s="45">
        <v>44595</v>
      </c>
      <c r="W6" s="13">
        <v>0</v>
      </c>
      <c r="X6" s="13">
        <v>0</v>
      </c>
      <c r="Y6" s="13">
        <v>0</v>
      </c>
      <c r="Z6" s="13"/>
      <c r="AA6" s="13"/>
      <c r="AB6" s="13"/>
      <c r="AC6" s="13"/>
      <c r="AD6" s="13"/>
      <c r="AE6" s="13"/>
      <c r="AF6" s="13"/>
      <c r="AG6" s="13"/>
      <c r="AH6" s="20"/>
      <c r="AI6" s="35">
        <f t="shared" ref="AI6" si="1">+SUM(W6:AH6)</f>
        <v>0</v>
      </c>
      <c r="AJ6" s="35">
        <f t="shared" ref="AJ6" si="2">+S6-AI6</f>
        <v>882981</v>
      </c>
      <c r="AK6" s="21"/>
      <c r="AL6" s="17">
        <v>218997</v>
      </c>
      <c r="AM6" s="17"/>
      <c r="AN6" s="37">
        <f t="shared" ref="AN6" si="3">+AL6+AM6</f>
        <v>218997</v>
      </c>
      <c r="AQ6" s="11">
        <v>0</v>
      </c>
      <c r="AR6" s="11">
        <v>0</v>
      </c>
      <c r="AS6" s="11">
        <v>0</v>
      </c>
      <c r="AT6" s="11"/>
      <c r="AU6" s="11"/>
      <c r="AV6" s="11"/>
      <c r="AW6" s="11"/>
      <c r="AX6" s="11"/>
      <c r="AY6" s="11"/>
      <c r="AZ6" s="11"/>
      <c r="BA6" s="11"/>
      <c r="BB6" s="11"/>
      <c r="BC6" s="36">
        <f t="shared" ref="BC6" si="4">+SUM(AQ6:BB6)</f>
        <v>0</v>
      </c>
      <c r="BD6" s="11">
        <f>90/660</f>
        <v>0.13636363636363635</v>
      </c>
      <c r="BE6" s="36">
        <f t="shared" ref="BE6:BE7" si="5">BD6-BC6</f>
        <v>0.13636363636363635</v>
      </c>
    </row>
    <row r="7" spans="2:57" s="7" customFormat="1" x14ac:dyDescent="0.25">
      <c r="B7" s="54" t="s">
        <v>2</v>
      </c>
      <c r="C7" s="54"/>
      <c r="D7" s="54"/>
      <c r="E7" s="54"/>
      <c r="F7" s="54"/>
      <c r="G7" s="46"/>
      <c r="H7" s="22"/>
      <c r="I7" s="22"/>
      <c r="J7" s="22"/>
      <c r="K7" s="22"/>
      <c r="L7" s="22"/>
      <c r="M7" s="22">
        <f>SUM(M5:M6)</f>
        <v>0</v>
      </c>
      <c r="N7" s="22">
        <f>SUM(N5:N6)</f>
        <v>0</v>
      </c>
      <c r="O7" s="23">
        <v>11975967</v>
      </c>
      <c r="P7" s="23">
        <v>11975967</v>
      </c>
      <c r="Q7" s="23">
        <f>+SUM(Q5:Q6)</f>
        <v>0</v>
      </c>
      <c r="R7" s="31">
        <f>+S7/P7</f>
        <v>0.18039795867840985</v>
      </c>
      <c r="S7" s="23">
        <f>SUM(S5:S6)</f>
        <v>2160440</v>
      </c>
      <c r="T7" s="22"/>
      <c r="U7" s="22"/>
      <c r="V7" s="22"/>
      <c r="W7" s="23">
        <f t="shared" ref="W7:AJ7" si="6">SUM(W5:W6)</f>
        <v>0</v>
      </c>
      <c r="X7" s="23">
        <f t="shared" si="6"/>
        <v>0</v>
      </c>
      <c r="Y7" s="23">
        <f t="shared" si="6"/>
        <v>41143</v>
      </c>
      <c r="Z7" s="23">
        <f t="shared" si="6"/>
        <v>0</v>
      </c>
      <c r="AA7" s="23">
        <f t="shared" si="6"/>
        <v>0</v>
      </c>
      <c r="AB7" s="23">
        <f t="shared" si="6"/>
        <v>0</v>
      </c>
      <c r="AC7" s="23">
        <f t="shared" si="6"/>
        <v>0</v>
      </c>
      <c r="AD7" s="23">
        <f t="shared" si="6"/>
        <v>0</v>
      </c>
      <c r="AE7" s="23">
        <f t="shared" si="6"/>
        <v>0</v>
      </c>
      <c r="AF7" s="23">
        <f t="shared" si="6"/>
        <v>0</v>
      </c>
      <c r="AG7" s="23">
        <f t="shared" si="6"/>
        <v>0</v>
      </c>
      <c r="AH7" s="23">
        <f t="shared" si="6"/>
        <v>0</v>
      </c>
      <c r="AI7" s="23">
        <f t="shared" si="6"/>
        <v>41143</v>
      </c>
      <c r="AJ7" s="23">
        <f t="shared" si="6"/>
        <v>2119297</v>
      </c>
      <c r="AK7" s="21"/>
      <c r="AL7" s="35">
        <f>SUM(AL5:AL6)</f>
        <v>8581972</v>
      </c>
      <c r="AM7" s="35">
        <f>SUM(AM5:AM6)</f>
        <v>7322378</v>
      </c>
      <c r="AN7" s="35">
        <f>SUM(AN5:AN6)</f>
        <v>15904350</v>
      </c>
      <c r="AQ7" s="24">
        <f t="shared" ref="AQ7:BD7" si="7">SUM(AQ5:AQ6)</f>
        <v>0</v>
      </c>
      <c r="AR7" s="24">
        <f t="shared" si="7"/>
        <v>0</v>
      </c>
      <c r="AS7" s="24">
        <f t="shared" si="7"/>
        <v>0</v>
      </c>
      <c r="AT7" s="24">
        <f t="shared" si="7"/>
        <v>0</v>
      </c>
      <c r="AU7" s="24">
        <f t="shared" si="7"/>
        <v>0</v>
      </c>
      <c r="AV7" s="24">
        <f t="shared" si="7"/>
        <v>0</v>
      </c>
      <c r="AW7" s="24">
        <f t="shared" si="7"/>
        <v>0</v>
      </c>
      <c r="AX7" s="24">
        <f t="shared" si="7"/>
        <v>0</v>
      </c>
      <c r="AY7" s="24">
        <f t="shared" si="7"/>
        <v>0</v>
      </c>
      <c r="AZ7" s="24">
        <f t="shared" si="7"/>
        <v>0</v>
      </c>
      <c r="BA7" s="24">
        <f t="shared" si="7"/>
        <v>0</v>
      </c>
      <c r="BB7" s="24">
        <f t="shared" si="7"/>
        <v>0</v>
      </c>
      <c r="BC7" s="24">
        <f t="shared" si="7"/>
        <v>0</v>
      </c>
      <c r="BD7" s="24">
        <f t="shared" si="7"/>
        <v>0.21969696969696967</v>
      </c>
      <c r="BE7" s="36">
        <f t="shared" si="5"/>
        <v>0.21969696969696967</v>
      </c>
    </row>
    <row r="8" spans="2:57" x14ac:dyDescent="0.25">
      <c r="B8" s="55"/>
      <c r="C8" s="55"/>
      <c r="D8" s="55"/>
      <c r="E8" s="55"/>
      <c r="F8" s="55"/>
      <c r="G8" s="48"/>
      <c r="H8" s="5"/>
      <c r="I8" s="5"/>
      <c r="AK8" s="8"/>
    </row>
    <row r="9" spans="2:57" ht="22.5" x14ac:dyDescent="0.25">
      <c r="B9" s="15" t="s">
        <v>1</v>
      </c>
      <c r="C9" s="15"/>
      <c r="D9" s="15"/>
      <c r="E9" s="66"/>
      <c r="F9" s="66"/>
      <c r="G9" s="66"/>
      <c r="H9" s="66"/>
      <c r="I9" s="66"/>
      <c r="J9" s="66"/>
      <c r="K9" s="66"/>
      <c r="L9" s="66"/>
      <c r="M9" s="66"/>
      <c r="N9" s="66"/>
      <c r="O9" s="66"/>
      <c r="P9" s="66"/>
      <c r="Q9" s="66"/>
      <c r="R9" s="66"/>
      <c r="S9" s="66"/>
      <c r="T9" s="66"/>
      <c r="U9" s="66"/>
      <c r="V9" s="66"/>
      <c r="W9" s="66"/>
      <c r="X9" s="66"/>
      <c r="Y9" s="66"/>
      <c r="Z9" s="66"/>
      <c r="AA9" s="66"/>
      <c r="AB9" s="66"/>
      <c r="AC9" s="66"/>
      <c r="AD9" s="66"/>
      <c r="AE9" s="66"/>
      <c r="AF9" s="66"/>
      <c r="AG9" s="66"/>
      <c r="AH9" s="66"/>
      <c r="AI9" s="66"/>
      <c r="AJ9" s="66"/>
      <c r="AK9" s="8"/>
    </row>
    <row r="10" spans="2:57" ht="15" x14ac:dyDescent="0.25">
      <c r="B10" s="66" t="s">
        <v>0</v>
      </c>
      <c r="C10" s="66"/>
      <c r="D10" s="67"/>
      <c r="E10" s="67"/>
      <c r="F10" s="67"/>
      <c r="G10" s="67"/>
      <c r="H10" s="67"/>
      <c r="I10" s="67"/>
      <c r="J10" s="67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8"/>
    </row>
  </sheetData>
  <autoFilter ref="A4:BE7"/>
  <mergeCells count="26">
    <mergeCell ref="AY3:AY4"/>
    <mergeCell ref="AZ3:AZ4"/>
    <mergeCell ref="BA3:BA4"/>
    <mergeCell ref="BB3:BB4"/>
    <mergeCell ref="B10:J10"/>
    <mergeCell ref="Q3:R3"/>
    <mergeCell ref="C3:D3"/>
    <mergeCell ref="B7:F7"/>
    <mergeCell ref="B8:F8"/>
    <mergeCell ref="E9:AJ9"/>
    <mergeCell ref="AL2:AO2"/>
    <mergeCell ref="AL1:AP1"/>
    <mergeCell ref="W3:AJ3"/>
    <mergeCell ref="AQ2:BE2"/>
    <mergeCell ref="AL3:AN3"/>
    <mergeCell ref="AQ3:AQ4"/>
    <mergeCell ref="AR3:AR4"/>
    <mergeCell ref="AS3:AS4"/>
    <mergeCell ref="AT3:AT4"/>
    <mergeCell ref="AU3:AU4"/>
    <mergeCell ref="AV3:AV4"/>
    <mergeCell ref="AW3:AW4"/>
    <mergeCell ref="BC3:BC4"/>
    <mergeCell ref="BD3:BD4"/>
    <mergeCell ref="BE3:BE4"/>
    <mergeCell ref="AX3:AX4"/>
  </mergeCells>
  <pageMargins left="0.7" right="0.7" top="0.75" bottom="0.75" header="0.3" footer="0.3"/>
  <pageSetup scale="3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A7D42B22BDD040ADEFECD5FA9D1542" ma:contentTypeVersion="14" ma:contentTypeDescription="Crear nuevo documento." ma:contentTypeScope="" ma:versionID="4c15c5ec89a6a534af4af202b36ab13c">
  <xsd:schema xmlns:xsd="http://www.w3.org/2001/XMLSchema" xmlns:xs="http://www.w3.org/2001/XMLSchema" xmlns:p="http://schemas.microsoft.com/office/2006/metadata/properties" xmlns:ns3="40dd93a6-05e1-48f9-b13d-f4b92f28301c" xmlns:ns4="b50e0b37-c7d6-403a-80f7-b1f8129e701a" targetNamespace="http://schemas.microsoft.com/office/2006/metadata/properties" ma:root="true" ma:fieldsID="e1c936fd1779f88a4c4b67c4d4399ba5" ns3:_="" ns4:_="">
    <xsd:import namespace="40dd93a6-05e1-48f9-b13d-f4b92f28301c"/>
    <xsd:import namespace="b50e0b37-c7d6-403a-80f7-b1f8129e701a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ServiceOCR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0dd93a6-05e1-48f9-b13d-f4b92f28301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4" nillable="true" ma:displayName="Location" ma:internalName="MediaServiceLocatio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0e0b37-c7d6-403a-80f7-b1f8129e701a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28AFC7D-3FA3-4D5B-9A34-9D19690D709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0dd93a6-05e1-48f9-b13d-f4b92f28301c"/>
    <ds:schemaRef ds:uri="b50e0b37-c7d6-403a-80f7-b1f8129e701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4F0071E-8A1F-419E-933C-65A81D66457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A45E72E-EF70-4EE1-9EFE-862458A113F1}">
  <ds:schemaRefs>
    <ds:schemaRef ds:uri="http://www.w3.org/XML/1998/namespace"/>
    <ds:schemaRef ds:uri="http://schemas.microsoft.com/office/2006/documentManagement/types"/>
    <ds:schemaRef ds:uri="http://purl.org/dc/dcmitype/"/>
    <ds:schemaRef ds:uri="40dd93a6-05e1-48f9-b13d-f4b92f28301c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b50e0b37-c7d6-403a-80f7-b1f8129e701a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EjecuciónST31 No FET 2022 </vt:lpstr>
      <vt:lpstr>Informe FET 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Alejandra Severino R</dc:creator>
  <cp:lastModifiedBy>Marcelo Daniel Troncoso Vergara</cp:lastModifiedBy>
  <dcterms:created xsi:type="dcterms:W3CDTF">2021-02-18T20:05:13Z</dcterms:created>
  <dcterms:modified xsi:type="dcterms:W3CDTF">2022-04-19T16:12:49Z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0x01010000A7D42B22BDD040ADEFECD5FA9D1542</vt:lpwstr>
  </property>
</Properties>
</file>