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troncosov\OneDrive - Policía de Investigaciones de Chile\Deplanes - OneDrive\Ppto\Ppto 2022\Glosas\"/>
    </mc:Choice>
  </mc:AlternateContent>
  <bookViews>
    <workbookView xWindow="0" yWindow="0" windowWidth="21570" windowHeight="7455" tabRatio="590"/>
  </bookViews>
  <sheets>
    <sheet name="EjecuciónST31 No FET 2022 " sheetId="3" r:id="rId1"/>
    <sheet name="Informe FET 2022" sheetId="2" r:id="rId2"/>
    <sheet name="EjecuciónST31 PRI 2022" sheetId="4" r:id="rId3"/>
  </sheets>
  <definedNames>
    <definedName name="_xlnm._FilterDatabase" localSheetId="0" hidden="1">'EjecuciónST31 No FET 2022 '!$A$4:$AH$27</definedName>
    <definedName name="_xlnm._FilterDatabase" localSheetId="1" hidden="1">'Informe FET 2022'!$A$4:$BD$7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BC27" i="3" l="1"/>
  <c r="BB27" i="3"/>
  <c r="BA27" i="3"/>
  <c r="AU27" i="3"/>
  <c r="AV27" i="3"/>
  <c r="AW27" i="3"/>
  <c r="AX27" i="3"/>
  <c r="AY27" i="3"/>
  <c r="AZ27" i="3"/>
  <c r="AT27" i="3"/>
  <c r="AQ27" i="3"/>
  <c r="AR27" i="3"/>
  <c r="AS27" i="3"/>
  <c r="AP27" i="3"/>
  <c r="AO27" i="3"/>
  <c r="AL27" i="3"/>
  <c r="AK27" i="3"/>
  <c r="AJ27" i="3"/>
  <c r="AH27" i="3"/>
  <c r="AG27" i="3"/>
  <c r="V27" i="3"/>
  <c r="W27" i="3"/>
  <c r="X27" i="3"/>
  <c r="Y27" i="3"/>
  <c r="Z27" i="3"/>
  <c r="AA27" i="3"/>
  <c r="AB27" i="3"/>
  <c r="AC27" i="3"/>
  <c r="AD27" i="3"/>
  <c r="AE27" i="3"/>
  <c r="AF27" i="3"/>
  <c r="U27" i="3"/>
  <c r="Q27" i="3"/>
  <c r="Q8" i="3" l="1"/>
  <c r="Q12" i="3"/>
  <c r="AU17" i="4" l="1"/>
  <c r="AS8" i="3" l="1"/>
  <c r="AT8" i="3" s="1"/>
  <c r="AG11" i="3" l="1"/>
  <c r="AH11" i="3" s="1"/>
  <c r="AG12" i="3"/>
  <c r="AH12" i="3" s="1"/>
  <c r="AG22" i="3"/>
  <c r="AH22" i="3" s="1"/>
  <c r="AG15" i="3"/>
  <c r="AH15" i="3" s="1"/>
  <c r="AG23" i="3"/>
  <c r="AH23" i="3" s="1"/>
  <c r="AG5" i="3"/>
  <c r="AH5" i="3" s="1"/>
  <c r="AG8" i="3"/>
  <c r="AH8" i="3" s="1"/>
  <c r="AG19" i="3"/>
  <c r="AH19" i="3" s="1"/>
  <c r="AG9" i="3"/>
  <c r="AH9" i="3" s="1"/>
  <c r="AG13" i="3"/>
  <c r="AH13" i="3" s="1"/>
  <c r="AG18" i="3"/>
  <c r="AH18" i="3" s="1"/>
  <c r="AG20" i="3"/>
  <c r="AH20" i="3" s="1"/>
  <c r="AG25" i="3"/>
  <c r="AH25" i="3" s="1"/>
  <c r="AG24" i="3"/>
  <c r="AH24" i="3" s="1"/>
  <c r="AG26" i="3"/>
  <c r="AH26" i="3" s="1"/>
  <c r="AG21" i="3"/>
  <c r="AH21" i="3" s="1"/>
  <c r="AG16" i="3"/>
  <c r="AH16" i="3" s="1"/>
  <c r="AG6" i="3"/>
  <c r="AH6" i="3" s="1"/>
  <c r="AG14" i="3"/>
  <c r="AH14" i="3" s="1"/>
  <c r="AG17" i="3"/>
  <c r="AH17" i="3" s="1"/>
  <c r="AG10" i="3"/>
  <c r="AH10" i="3" s="1"/>
  <c r="P10" i="3" l="1"/>
  <c r="AR23" i="3" l="1"/>
  <c r="AS23" i="3" l="1"/>
  <c r="AT23" i="3" s="1"/>
  <c r="N17" i="4"/>
  <c r="O17" i="4"/>
  <c r="BB15" i="4" l="1"/>
  <c r="BD15" i="4" s="1"/>
  <c r="AM15" i="4"/>
  <c r="AH15" i="4"/>
  <c r="AI15" i="4" s="1"/>
  <c r="Q15" i="4"/>
  <c r="BA17" i="4"/>
  <c r="AZ17" i="4"/>
  <c r="AY17" i="4"/>
  <c r="AX17" i="4"/>
  <c r="AW17" i="4"/>
  <c r="AV17" i="4"/>
  <c r="AT17" i="4"/>
  <c r="AS17" i="4"/>
  <c r="AQ17" i="4"/>
  <c r="AP17" i="4"/>
  <c r="AL17" i="4"/>
  <c r="AK17" i="4"/>
  <c r="AG17" i="4"/>
  <c r="AF17" i="4"/>
  <c r="AE17" i="4"/>
  <c r="AD17" i="4"/>
  <c r="AC17" i="4"/>
  <c r="AB17" i="4"/>
  <c r="AA17" i="4"/>
  <c r="Z17" i="4"/>
  <c r="Y17" i="4"/>
  <c r="X17" i="4"/>
  <c r="V17" i="4"/>
  <c r="R17" i="4"/>
  <c r="Q17" i="4"/>
  <c r="P17" i="4"/>
  <c r="M17" i="4"/>
  <c r="L17" i="4"/>
  <c r="BB16" i="4"/>
  <c r="BD16" i="4" s="1"/>
  <c r="AM16" i="4"/>
  <c r="AH16" i="4"/>
  <c r="AI16" i="4" s="1"/>
  <c r="Q16" i="4"/>
  <c r="BB14" i="4"/>
  <c r="BD14" i="4" s="1"/>
  <c r="AM14" i="4"/>
  <c r="AH14" i="4"/>
  <c r="AI14" i="4" s="1"/>
  <c r="Q14" i="4"/>
  <c r="BB13" i="4"/>
  <c r="BD13" i="4" s="1"/>
  <c r="AM13" i="4"/>
  <c r="AH13" i="4"/>
  <c r="AI13" i="4" s="1"/>
  <c r="Q13" i="4"/>
  <c r="BB12" i="4"/>
  <c r="BD12" i="4" s="1"/>
  <c r="AM12" i="4"/>
  <c r="AH12" i="4"/>
  <c r="AI12" i="4" s="1"/>
  <c r="Q12" i="4"/>
  <c r="BB11" i="4"/>
  <c r="BD11" i="4" s="1"/>
  <c r="AM11" i="4"/>
  <c r="AH11" i="4"/>
  <c r="AI11" i="4" s="1"/>
  <c r="Q11" i="4"/>
  <c r="BB10" i="4"/>
  <c r="BD10" i="4" s="1"/>
  <c r="AM10" i="4"/>
  <c r="AH10" i="4"/>
  <c r="AI10" i="4" s="1"/>
  <c r="Q10" i="4"/>
  <c r="BB9" i="4"/>
  <c r="BD9" i="4" s="1"/>
  <c r="AM9" i="4"/>
  <c r="AH9" i="4"/>
  <c r="AI9" i="4" s="1"/>
  <c r="Q9" i="4"/>
  <c r="BB8" i="4"/>
  <c r="BD8" i="4" s="1"/>
  <c r="AM8" i="4"/>
  <c r="AH8" i="4"/>
  <c r="AI8" i="4" s="1"/>
  <c r="Q8" i="4"/>
  <c r="BB7" i="4"/>
  <c r="BD7" i="4" s="1"/>
  <c r="AM7" i="4"/>
  <c r="AH7" i="4"/>
  <c r="AI7" i="4" s="1"/>
  <c r="Q7" i="4"/>
  <c r="BB6" i="4"/>
  <c r="BD6" i="4" s="1"/>
  <c r="AM6" i="4"/>
  <c r="AH6" i="4"/>
  <c r="AI6" i="4" s="1"/>
  <c r="Q6" i="4"/>
  <c r="BB5" i="4"/>
  <c r="BD5" i="4" s="1"/>
  <c r="AM5" i="4"/>
  <c r="AH5" i="4"/>
  <c r="AI5" i="4" s="1"/>
  <c r="Q5" i="4"/>
  <c r="BC17" i="4"/>
  <c r="W17" i="4"/>
  <c r="BD4" i="4"/>
  <c r="AM17" i="4" l="1"/>
  <c r="AR17" i="4"/>
  <c r="BD17" i="4"/>
  <c r="BB17" i="4" l="1"/>
  <c r="AI17" i="4"/>
  <c r="AH17" i="4"/>
  <c r="BA18" i="3"/>
  <c r="BC18" i="3" s="1"/>
  <c r="AL18" i="3"/>
  <c r="P18" i="3"/>
  <c r="BA17" i="3"/>
  <c r="BC17" i="3" s="1"/>
  <c r="AL17" i="3"/>
  <c r="P17" i="3"/>
  <c r="BA14" i="3"/>
  <c r="BC14" i="3" s="1"/>
  <c r="AL14" i="3"/>
  <c r="P14" i="3"/>
  <c r="BA6" i="3"/>
  <c r="BC6" i="3" s="1"/>
  <c r="AL6" i="3"/>
  <c r="P6" i="3"/>
  <c r="P27" i="3" l="1"/>
  <c r="AP7" i="3"/>
  <c r="V7" i="3"/>
  <c r="AG7" i="3" l="1"/>
  <c r="AH7" i="3" s="1"/>
  <c r="AQ7" i="3"/>
  <c r="BC6" i="2"/>
  <c r="BC5" i="2"/>
  <c r="AR7" i="3" l="1"/>
  <c r="BB9" i="3"/>
  <c r="BB10" i="3"/>
  <c r="AS7" i="3" l="1"/>
  <c r="BB8" i="3"/>
  <c r="AT7" i="3" l="1"/>
  <c r="BA13" i="3"/>
  <c r="BC13" i="3" s="1"/>
  <c r="BA20" i="3"/>
  <c r="BC20" i="3" s="1"/>
  <c r="BA25" i="3"/>
  <c r="BC25" i="3" s="1"/>
  <c r="AL13" i="3"/>
  <c r="AL20" i="3"/>
  <c r="AL25" i="3"/>
  <c r="P13" i="3"/>
  <c r="P20" i="3"/>
  <c r="P25" i="3"/>
  <c r="M27" i="3" l="1"/>
  <c r="L27" i="3"/>
  <c r="BA16" i="3"/>
  <c r="BC16" i="3" s="1"/>
  <c r="AL16" i="3"/>
  <c r="P16" i="3"/>
  <c r="BA21" i="3"/>
  <c r="BC21" i="3" s="1"/>
  <c r="AL21" i="3"/>
  <c r="BA26" i="3"/>
  <c r="BC26" i="3" s="1"/>
  <c r="AL26" i="3"/>
  <c r="BA24" i="3"/>
  <c r="BC24" i="3" s="1"/>
  <c r="AL24" i="3"/>
  <c r="P24" i="3"/>
  <c r="BA9" i="3"/>
  <c r="BC9" i="3" s="1"/>
  <c r="AL9" i="3"/>
  <c r="P9" i="3"/>
  <c r="BA19" i="3"/>
  <c r="BC19" i="3" s="1"/>
  <c r="AL19" i="3"/>
  <c r="P19" i="3"/>
  <c r="BA8" i="3"/>
  <c r="BC8" i="3" s="1"/>
  <c r="AL8" i="3"/>
  <c r="P8" i="3"/>
  <c r="BA5" i="3"/>
  <c r="BC5" i="3" s="1"/>
  <c r="AL5" i="3"/>
  <c r="P5" i="3"/>
  <c r="BA23" i="3"/>
  <c r="BC23" i="3" s="1"/>
  <c r="AL23" i="3"/>
  <c r="P23" i="3"/>
  <c r="BA15" i="3"/>
  <c r="BC15" i="3" s="1"/>
  <c r="AL15" i="3"/>
  <c r="BA22" i="3"/>
  <c r="BC22" i="3" s="1"/>
  <c r="AL22" i="3"/>
  <c r="BA12" i="3"/>
  <c r="BC12" i="3" s="1"/>
  <c r="AL12" i="3"/>
  <c r="BA11" i="3"/>
  <c r="BC11" i="3" s="1"/>
  <c r="AL11" i="3"/>
  <c r="P11" i="3"/>
  <c r="BA7" i="3"/>
  <c r="AL7" i="3"/>
  <c r="P7" i="3"/>
  <c r="BA10" i="3"/>
  <c r="BC10" i="3" s="1"/>
  <c r="AL10" i="3"/>
  <c r="BC4" i="3"/>
  <c r="BC7" i="3" l="1"/>
  <c r="P26" i="3"/>
  <c r="P12" i="3"/>
  <c r="P22" i="3"/>
  <c r="P15" i="3"/>
  <c r="P21" i="3"/>
  <c r="AQ7" i="2"/>
  <c r="AR7" i="2"/>
  <c r="AS7" i="2"/>
  <c r="AT7" i="2"/>
  <c r="AU7" i="2"/>
  <c r="AV7" i="2"/>
  <c r="AW7" i="2"/>
  <c r="AX7" i="2"/>
  <c r="AY7" i="2"/>
  <c r="AZ7" i="2"/>
  <c r="BA7" i="2"/>
  <c r="BC7" i="2"/>
  <c r="AP7" i="2"/>
  <c r="AL7" i="2"/>
  <c r="AM6" i="2"/>
  <c r="AM5" i="2"/>
  <c r="Q6" i="2"/>
  <c r="Q5" i="2"/>
  <c r="AM7" i="2" l="1"/>
  <c r="R7" i="2"/>
  <c r="Q7" i="2" s="1"/>
  <c r="W7" i="2"/>
  <c r="X7" i="2"/>
  <c r="Y7" i="2"/>
  <c r="Z7" i="2"/>
  <c r="AA7" i="2"/>
  <c r="AB7" i="2"/>
  <c r="AC7" i="2"/>
  <c r="AD7" i="2"/>
  <c r="AE7" i="2"/>
  <c r="AF7" i="2"/>
  <c r="AG7" i="2"/>
  <c r="AH6" i="2"/>
  <c r="AH5" i="2"/>
  <c r="BB6" i="2"/>
  <c r="BB5" i="2"/>
  <c r="AH7" i="2" l="1"/>
  <c r="BD5" i="2"/>
  <c r="BB7" i="2"/>
  <c r="BD7" i="2" s="1"/>
  <c r="N7" i="2"/>
  <c r="M7" i="2"/>
  <c r="BD6" i="2"/>
  <c r="AK7" i="2"/>
  <c r="BD4" i="2"/>
  <c r="V7" i="2"/>
  <c r="AI6" i="2" l="1"/>
  <c r="AI5" i="2"/>
  <c r="AI7" i="2" l="1"/>
</calcChain>
</file>

<file path=xl/sharedStrings.xml><?xml version="1.0" encoding="utf-8"?>
<sst xmlns="http://schemas.openxmlformats.org/spreadsheetml/2006/main" count="557" uniqueCount="191">
  <si>
    <t>Si existe una iniciativa con financiamiento mixto, incluir en este cuadro sólo lo que corresponde a FET COVID 19.</t>
  </si>
  <si>
    <t>Nota:</t>
  </si>
  <si>
    <t xml:space="preserve">Total M$ </t>
  </si>
  <si>
    <t>Total</t>
  </si>
  <si>
    <t>Saldo por ejecutar</t>
  </si>
  <si>
    <t>Dic</t>
  </si>
  <si>
    <t>nov</t>
  </si>
  <si>
    <t>oct</t>
  </si>
  <si>
    <t>sept</t>
  </si>
  <si>
    <t>agosto</t>
  </si>
  <si>
    <t>julio</t>
  </si>
  <si>
    <t>junio</t>
  </si>
  <si>
    <t>mayo</t>
  </si>
  <si>
    <t>abril</t>
  </si>
  <si>
    <t>marzo</t>
  </si>
  <si>
    <t>febrero</t>
  </si>
  <si>
    <t>enero</t>
  </si>
  <si>
    <t>Proceso en que se encuentra ( Elaboración de Bases Licitación,Adjudicación, Firma Contrato, Identificación , transferencia de recursos,Construcción , etc)</t>
  </si>
  <si>
    <t>Entidad Beneficiaria</t>
  </si>
  <si>
    <t>Tipo A=Arrastre , N= Nuevo</t>
  </si>
  <si>
    <t>Comuna</t>
  </si>
  <si>
    <t xml:space="preserve">  Región </t>
  </si>
  <si>
    <t xml:space="preserve">Nombre de proyecto </t>
  </si>
  <si>
    <t>Código BIP</t>
  </si>
  <si>
    <t>N°</t>
  </si>
  <si>
    <t>Programa Financiero</t>
  </si>
  <si>
    <t>Ley 21.288 establece sólo hasta junio 2022.</t>
  </si>
  <si>
    <t>% de Identificación respecto del Presupuesto Vigente</t>
  </si>
  <si>
    <t>Servicio</t>
  </si>
  <si>
    <t>Fecha</t>
  </si>
  <si>
    <t>Adjudicación , Convenio, etc total 2021-2022 M$</t>
  </si>
  <si>
    <t>N° de Decreto; res , Convenio, ETC</t>
  </si>
  <si>
    <t>Tipo Documento (Decreto, Resolución, Otros)</t>
  </si>
  <si>
    <t>31.02</t>
  </si>
  <si>
    <t>ST-Item</t>
  </si>
  <si>
    <t>El arrastre  sólo FET, no financiamiento mixto</t>
  </si>
  <si>
    <t xml:space="preserve"> Ejecución  Valores en M$</t>
  </si>
  <si>
    <t>Estado de Avance de Construcción  (%)</t>
  </si>
  <si>
    <t>Total  ejecución obra</t>
  </si>
  <si>
    <t>% Por Ejecutar</t>
  </si>
  <si>
    <t>Total identificado 2022 M$</t>
  </si>
  <si>
    <t>Ley Inicial 2022</t>
  </si>
  <si>
    <t>Ley Vigente 2022</t>
  </si>
  <si>
    <t>Ejecución Acumulada 2022</t>
  </si>
  <si>
    <t>Ejecución Programada 2022</t>
  </si>
  <si>
    <t>Policia de Investigaciones de Chile</t>
  </si>
  <si>
    <t xml:space="preserve">30101754-0 </t>
  </si>
  <si>
    <t>CONSTRUCCION LABORATORIO DE CRIMINALISTICA CENTRAL PDI</t>
  </si>
  <si>
    <t xml:space="preserve">30087497-0 </t>
  </si>
  <si>
    <t>REPOSICION CUARTEL POLICIAL PREFECTURA PROVINCIAL OSORNO</t>
  </si>
  <si>
    <t>30084949-0</t>
  </si>
  <si>
    <t>REPOSICIÓN Y EQUIPAMIENTO CUARTEL PDI LINARES</t>
  </si>
  <si>
    <t>30077182-0</t>
  </si>
  <si>
    <t>REPOSICION CUARTEL INVESTIGACIONES PUERTO VARAS</t>
  </si>
  <si>
    <t>30215722-0</t>
  </si>
  <si>
    <t xml:space="preserve">CONSTRUCCION PREFECTURA PROVINCIAL IQUIQUE </t>
  </si>
  <si>
    <t>30091326-0</t>
  </si>
  <si>
    <t>REPOSICION CUARTEL PREFECTURA PROVINCIAL LOS ANDES</t>
  </si>
  <si>
    <t>30485523-0</t>
  </si>
  <si>
    <t>REPOSICION DEL CUARTEL DE LA BRIGADA INVESTIGADORA CRIMINAL DE TRAIGUEN</t>
  </si>
  <si>
    <t>40000834-0</t>
  </si>
  <si>
    <t>REPOSICIÓN CUARTEL DE INVESTIGACIÓN CRIMINAL LIMACHE</t>
  </si>
  <si>
    <t>40034609-0</t>
  </si>
  <si>
    <t xml:space="preserve">CONSERVACIÓN BRIGADA DE INVESTIGACION CRIMINAL PROVIDENCIA </t>
  </si>
  <si>
    <t>40034832-0</t>
  </si>
  <si>
    <t xml:space="preserve">CONSERVACIÓN CUARTEL PDI VILLARRICA </t>
  </si>
  <si>
    <t>40025766-0</t>
  </si>
  <si>
    <t xml:space="preserve">CONSERVACIÓN CUARTEL POLICIAL ULTIMA ESPERANZA </t>
  </si>
  <si>
    <t>40031187-0</t>
  </si>
  <si>
    <t>CONSERVACION CUARTEL PDI PUERTO AYSEN</t>
  </si>
  <si>
    <t>40034805-0</t>
  </si>
  <si>
    <t>CONSERVACIÓN COMPLEJO POLICIAL PUNTA ARENAS</t>
  </si>
  <si>
    <t>40033351-0</t>
  </si>
  <si>
    <t>REPOSICIÓN COMPLEJO POLICIAL PDI LA UNIÓN</t>
  </si>
  <si>
    <t>40025724-0</t>
  </si>
  <si>
    <t>REPOSICION CUARTEL POLICIAL PDI PARRAL</t>
  </si>
  <si>
    <t>40007501-0</t>
  </si>
  <si>
    <t>MEJORAMIENTO JEFATURA NACIONAL DE INTELIGENCIA POLICIAL PDI ÑUÑOA</t>
  </si>
  <si>
    <t>40000458-0</t>
  </si>
  <si>
    <t>REPOSICIÓN CUARTEL POLICIAL PDI VALLENAR</t>
  </si>
  <si>
    <t>DECRETO</t>
  </si>
  <si>
    <t>30131508-0</t>
  </si>
  <si>
    <t>30101767-0</t>
  </si>
  <si>
    <t>REPOSICION COMPLEJO POLICIAL PDI VÑA DEL MAR</t>
  </si>
  <si>
    <t>30106557-0</t>
  </si>
  <si>
    <t>CONSTRUCCION COMPLEJO POLICIA DE INVESTIGACIONES
OCCIDENTE, PUDAHUEL</t>
  </si>
  <si>
    <t>REPOSICION BRIGADA DE INVESTIGACION CRIMINAL PDI. CONCHALI</t>
  </si>
  <si>
    <t>Metropolitana</t>
  </si>
  <si>
    <t>Atacama</t>
  </si>
  <si>
    <t>Ñuñoa</t>
  </si>
  <si>
    <t>Vallenar</t>
  </si>
  <si>
    <t>N</t>
  </si>
  <si>
    <t>Adjudicación , Convenio, etc año 2022M$</t>
  </si>
  <si>
    <t>Metropolitana de Santiago</t>
  </si>
  <si>
    <t>de Aysén del General Carlos Ibáñez del Campo</t>
  </si>
  <si>
    <t>de Los Ríos</t>
  </si>
  <si>
    <t>del Maule</t>
  </si>
  <si>
    <t>de Magallanes y la Antártica Chilena</t>
  </si>
  <si>
    <t>de La Araucanía</t>
  </si>
  <si>
    <t>de Valparaíso</t>
  </si>
  <si>
    <t>de Tarapacá</t>
  </si>
  <si>
    <t>de Los Lagos</t>
  </si>
  <si>
    <t>Conchalí</t>
  </si>
  <si>
    <t>Viña del Mar</t>
  </si>
  <si>
    <t>Pudahuel</t>
  </si>
  <si>
    <t>Osorno</t>
  </si>
  <si>
    <t>Providencia</t>
  </si>
  <si>
    <t>Villarrica</t>
  </si>
  <si>
    <t>Linares</t>
  </si>
  <si>
    <t>Puerto Varas</t>
  </si>
  <si>
    <t>Iquique</t>
  </si>
  <si>
    <t>Los Andes</t>
  </si>
  <si>
    <t>Traiguén</t>
  </si>
  <si>
    <t>Limache</t>
  </si>
  <si>
    <t>Última Esperanza</t>
  </si>
  <si>
    <t>Puerto Aysén</t>
  </si>
  <si>
    <t>Punta Arenas</t>
  </si>
  <si>
    <t>La Unión</t>
  </si>
  <si>
    <t>Parral</t>
  </si>
  <si>
    <t>A</t>
  </si>
  <si>
    <t>Etapa</t>
  </si>
  <si>
    <t>Ejecución</t>
  </si>
  <si>
    <t>Obras Civiles terminadas</t>
  </si>
  <si>
    <t>Diseño en desarrollo</t>
  </si>
  <si>
    <t>Se tramita firma de Convenio Mandato</t>
  </si>
  <si>
    <t>En espera de identificación presupuestaria</t>
  </si>
  <si>
    <t>Diseño</t>
  </si>
  <si>
    <t>Obras Civiles en desarrollo
Unidad Técnica: D.A MOP Valparaíso
Contratista: OBRASCON HUARTE LAIN S.A. AGENCIA EN CHILE</t>
  </si>
  <si>
    <t>Obras Civiles en desarrollo
Unidad Técnica: DA MOP RM
Contratista: Constructora B más V Ltda.</t>
  </si>
  <si>
    <t>Obras Civiles en desarrollo
Unidad Técnica: D.A MOP Los Lagos
Contratista: Constructora Luís Navarro SPA</t>
  </si>
  <si>
    <t>Obras Civiles en desarrollo
Unidad Técnica: D.A MOP Valparaíso
Contratista: Ricardo Rodríguez y Cia LTDA.</t>
  </si>
  <si>
    <t>Se realizan gestiones para firmar convenio mandato PDI-MOP</t>
  </si>
  <si>
    <t>Identificado mes marzo  2022 M$</t>
  </si>
  <si>
    <t>40033861-0</t>
  </si>
  <si>
    <t>CONSTRUCCION PREFECTURA PROVINCIAL ANTOFAGASTA PDI</t>
  </si>
  <si>
    <t>Antofagasta</t>
  </si>
  <si>
    <t>30085177-0</t>
  </si>
  <si>
    <t>REPOSICION BRIGADA DE INVESTIGACIÓN CRIMINAL SAN BERNARDO - PDI</t>
  </si>
  <si>
    <t>40025350-0</t>
  </si>
  <si>
    <t>REPOSICION COMPLEJO POLICIAL PDI CAUQUENES</t>
  </si>
  <si>
    <t>San Bernardo</t>
  </si>
  <si>
    <t>Cauquenes</t>
  </si>
  <si>
    <t>40016589-0</t>
  </si>
  <si>
    <t>CONSERVACION CUARTEL POLICIAL O"HGGINS - PDI</t>
  </si>
  <si>
    <t>Ñuble</t>
  </si>
  <si>
    <t>Chillán</t>
  </si>
  <si>
    <t>40041602-0</t>
  </si>
  <si>
    <t>CONSERVACIÓN COMPLEJO POLICIAL PDI CALAMA</t>
  </si>
  <si>
    <t>40041286-0</t>
  </si>
  <si>
    <t>CONSERVACIÓN CENTRO DE INVESTIGACIÓN DE DELITOS CONTRA EL MEDIO AMBIENTE Y PATRIMONIO CULTURAL</t>
  </si>
  <si>
    <t>40041621-0</t>
  </si>
  <si>
    <t>CONSERVACIÓN CUARTEL DDHH PDI PROVIDENCIA</t>
  </si>
  <si>
    <t>40041447-0</t>
  </si>
  <si>
    <t>CONSERVACIÓN CUARTEL JEFATURA NACIONAL DE APOYO POLICIAL PDI</t>
  </si>
  <si>
    <t>40041579-0</t>
  </si>
  <si>
    <t>CONSERVACIÓN CUARTEL PDI LA FLORIDA</t>
  </si>
  <si>
    <t>CONSERVACIÓN CUARTEL BRIGADA DE INVESTIGACIÓN CRIMINAL, PDI BUÍN</t>
  </si>
  <si>
    <t>40040528-0</t>
  </si>
  <si>
    <t>CONSERVACIÓN CUARTEL PDI PEÑAFLOR</t>
  </si>
  <si>
    <t>40041318-0</t>
  </si>
  <si>
    <t>CONSERVACIÓN CUARTEL PDI CONCEPCIÓN</t>
  </si>
  <si>
    <t>40041387-0</t>
  </si>
  <si>
    <t>CONSERVACIÓN CUARTEL BRIANCO TEMUCO - PDI</t>
  </si>
  <si>
    <t>40041371-0</t>
  </si>
  <si>
    <t>CONSERVACIÓN CUARTEL PDI BIP-BIPE ANGOL</t>
  </si>
  <si>
    <t>CONSERVACIÓN CUARTEL PDI PEÑALOLÉN</t>
  </si>
  <si>
    <t>Calama</t>
  </si>
  <si>
    <t>Valparaíso</t>
  </si>
  <si>
    <t>La Florida</t>
  </si>
  <si>
    <t>Buín</t>
  </si>
  <si>
    <t>Peñaflor</t>
  </si>
  <si>
    <t>del Biobío</t>
  </si>
  <si>
    <t>Concepción</t>
  </si>
  <si>
    <t>Temuco</t>
  </si>
  <si>
    <t>Angol</t>
  </si>
  <si>
    <t>Peñalolén</t>
  </si>
  <si>
    <t>Castro</t>
  </si>
  <si>
    <t>Se prepara licitación pública</t>
  </si>
  <si>
    <t>40042764-0</t>
  </si>
  <si>
    <t>40042925-0</t>
  </si>
  <si>
    <t>CONSERVACIÓN CUARTEL PDI PREFECTURA PROVINCIAL CHILOE</t>
  </si>
  <si>
    <t>Licitación Pública ID 4290-38-LR22</t>
  </si>
  <si>
    <t>En trámite de firma de Convenio Mandato</t>
  </si>
  <si>
    <t>IDENTIFICACION Y EJECUCIÓN AL MES DE JUNIO DE 2022</t>
  </si>
  <si>
    <t xml:space="preserve">Convenio mandato PDI-MOP firmado, en Licitación Pública </t>
  </si>
  <si>
    <t>Licitación Pública</t>
  </si>
  <si>
    <t>Licitación pública ID 2939-54-LR22</t>
  </si>
  <si>
    <t>86
681</t>
  </si>
  <si>
    <t>26-01-2022
11-05-2022</t>
  </si>
  <si>
    <t>86
973</t>
  </si>
  <si>
    <t>26-01-2022
22-06-2022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</si>
</sst>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%"/>
  </numFmts>
  <fonts count="1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8"/>
      <color rgb="FF000000"/>
      <name val="Calibri"/>
      <family val="2"/>
    </font>
    <font>
      <sz val="10"/>
      <color theme="1"/>
      <name val="Calibri"/>
      <family val="2"/>
      <scheme val="minor"/>
    </font>
    <font>
      <sz val="8"/>
      <color rgb="FF000000"/>
      <name val="Calibri"/>
      <family val="2"/>
    </font>
    <font>
      <b/>
      <sz val="8"/>
      <color rgb="FFFF0000"/>
      <name val="Calibri"/>
      <family val="2"/>
    </font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0"/>
      <color rgb="FF000000"/>
      <name val="Calibri"/>
      <family val="2"/>
    </font>
    <font>
      <sz val="12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4" tint="0.59999389629810485"/>
        <bgColor rgb="FFFFFFFF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rgb="FF000000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/>
      <top style="thin">
        <color indexed="64"/>
      </top>
      <bottom/>
      <diagonal/>
    </border>
  </borders>
  <cellStyleXfs count="3">
    <xf numFmtId="0" fontId="0" fillId="0" borderId="0"/>
    <xf numFmtId="0" fontId="8" fillId="0" borderId="0"/>
    <xf numFmtId="0" fontId="11" fillId="0" borderId="0"/>
  </cellStyleXfs>
  <cellXfs count="76">
    <xf numFmtId="0" fontId="0" fillId="0" borderId="0" xfId="0"/>
    <xf numFmtId="0" fontId="0" fillId="0" borderId="0" xfId="0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2" fillId="0" borderId="0" xfId="0" applyFont="1" applyAlignment="1">
      <alignment horizontal="left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9" fontId="2" fillId="0" borderId="2" xfId="0" applyNumberFormat="1" applyFont="1" applyFill="1" applyBorder="1" applyAlignment="1">
      <alignment vertical="center" wrapText="1"/>
    </xf>
    <xf numFmtId="0" fontId="2" fillId="0" borderId="2" xfId="0" applyFont="1" applyFill="1" applyBorder="1" applyAlignment="1">
      <alignment horizontal="left" vertical="center" wrapText="1"/>
    </xf>
    <xf numFmtId="3" fontId="2" fillId="0" borderId="2" xfId="0" applyNumberFormat="1" applyFont="1" applyFill="1" applyBorder="1" applyAlignment="1">
      <alignment vertical="center" wrapText="1"/>
    </xf>
    <xf numFmtId="3" fontId="2" fillId="0" borderId="2" xfId="0" applyNumberFormat="1" applyFont="1" applyFill="1" applyBorder="1" applyAlignment="1">
      <alignment horizontal="right" vertical="center" wrapText="1"/>
    </xf>
    <xf numFmtId="0" fontId="2" fillId="5" borderId="0" xfId="0" applyFont="1" applyFill="1" applyAlignment="1">
      <alignment vertical="center" wrapText="1"/>
    </xf>
    <xf numFmtId="0" fontId="2" fillId="5" borderId="0" xfId="0" applyFont="1" applyFill="1" applyAlignment="1">
      <alignment horizontal="left" vertical="center"/>
    </xf>
    <xf numFmtId="3" fontId="10" fillId="0" borderId="2" xfId="0" applyNumberFormat="1" applyFont="1" applyFill="1" applyBorder="1" applyAlignment="1">
      <alignment horizontal="right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right" vertical="center" wrapText="1"/>
    </xf>
    <xf numFmtId="3" fontId="5" fillId="0" borderId="2" xfId="0" applyNumberFormat="1" applyFont="1" applyFill="1" applyBorder="1" applyAlignment="1">
      <alignment vertical="center" wrapText="1"/>
    </xf>
    <xf numFmtId="3" fontId="2" fillId="0" borderId="0" xfId="0" applyNumberFormat="1" applyFont="1" applyFill="1" applyAlignment="1">
      <alignment vertical="center" wrapText="1"/>
    </xf>
    <xf numFmtId="0" fontId="3" fillId="0" borderId="2" xfId="0" applyFont="1" applyFill="1" applyBorder="1" applyAlignment="1">
      <alignment horizontal="center" vertical="center" wrapText="1"/>
    </xf>
    <xf numFmtId="3" fontId="3" fillId="0" borderId="2" xfId="0" applyNumberFormat="1" applyFont="1" applyFill="1" applyBorder="1" applyAlignment="1">
      <alignment horizontal="right" vertical="center" wrapText="1"/>
    </xf>
    <xf numFmtId="9" fontId="3" fillId="0" borderId="2" xfId="0" applyNumberFormat="1" applyFont="1" applyFill="1" applyBorder="1" applyAlignment="1">
      <alignment horizontal="right" vertical="center" wrapText="1"/>
    </xf>
    <xf numFmtId="0" fontId="2" fillId="0" borderId="2" xfId="0" applyFont="1" applyFill="1" applyBorder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4" fillId="3" borderId="10" xfId="0" applyFont="1" applyFill="1" applyBorder="1" applyAlignment="1">
      <alignment horizontal="center" vertical="center" wrapText="1"/>
    </xf>
    <xf numFmtId="10" fontId="2" fillId="0" borderId="2" xfId="0" applyNumberFormat="1" applyFont="1" applyFill="1" applyBorder="1" applyAlignment="1">
      <alignment horizontal="center" vertical="center" wrapText="1"/>
    </xf>
    <xf numFmtId="10" fontId="3" fillId="0" borderId="2" xfId="0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3" fontId="3" fillId="0" borderId="2" xfId="0" applyNumberFormat="1" applyFont="1" applyFill="1" applyBorder="1" applyAlignment="1">
      <alignment vertical="center" wrapText="1"/>
    </xf>
    <xf numFmtId="9" fontId="3" fillId="0" borderId="2" xfId="0" applyNumberFormat="1" applyFont="1" applyFill="1" applyBorder="1" applyAlignment="1">
      <alignment vertical="center" wrapText="1"/>
    </xf>
    <xf numFmtId="3" fontId="4" fillId="0" borderId="2" xfId="0" applyNumberFormat="1" applyFont="1" applyFill="1" applyBorder="1" applyAlignment="1">
      <alignment vertical="center"/>
    </xf>
    <xf numFmtId="0" fontId="9" fillId="0" borderId="2" xfId="2" applyFont="1" applyFill="1" applyBorder="1" applyAlignment="1">
      <alignment horizontal="center" vertical="center"/>
    </xf>
    <xf numFmtId="0" fontId="9" fillId="0" borderId="9" xfId="2" applyFont="1" applyFill="1" applyBorder="1" applyAlignment="1">
      <alignment horizontal="center" vertical="center"/>
    </xf>
    <xf numFmtId="0" fontId="2" fillId="0" borderId="2" xfId="2" applyFont="1" applyFill="1" applyBorder="1" applyAlignment="1">
      <alignment vertical="center" wrapText="1"/>
    </xf>
    <xf numFmtId="0" fontId="2" fillId="0" borderId="9" xfId="2" applyFont="1" applyFill="1" applyBorder="1" applyAlignment="1">
      <alignment vertical="center" wrapText="1"/>
    </xf>
    <xf numFmtId="0" fontId="2" fillId="0" borderId="2" xfId="0" applyFont="1" applyBorder="1" applyAlignment="1">
      <alignment horizontal="center" vertical="center"/>
    </xf>
    <xf numFmtId="3" fontId="6" fillId="0" borderId="2" xfId="0" applyNumberFormat="1" applyFont="1" applyFill="1" applyBorder="1" applyAlignment="1">
      <alignment horizontal="right" vertical="center"/>
    </xf>
    <xf numFmtId="14" fontId="2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1" fillId="0" borderId="0" xfId="0" applyFont="1" applyAlignment="1">
      <alignment vertical="center"/>
    </xf>
    <xf numFmtId="0" fontId="2" fillId="0" borderId="0" xfId="0" applyFont="1" applyBorder="1" applyAlignment="1">
      <alignment horizontal="center" vertical="center" wrapText="1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164" fontId="2" fillId="0" borderId="2" xfId="0" applyNumberFormat="1" applyFont="1" applyFill="1" applyBorder="1" applyAlignment="1">
      <alignment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0" fillId="0" borderId="7" xfId="0" applyFill="1" applyBorder="1" applyAlignment="1">
      <alignment horizontal="center" vertical="center" wrapText="1"/>
    </xf>
    <xf numFmtId="3" fontId="2" fillId="6" borderId="2" xfId="0" applyNumberFormat="1" applyFont="1" applyFill="1" applyBorder="1" applyAlignment="1">
      <alignment vertical="center" wrapText="1"/>
    </xf>
    <xf numFmtId="3" fontId="3" fillId="6" borderId="2" xfId="0" applyNumberFormat="1" applyFont="1" applyFill="1" applyBorder="1" applyAlignment="1">
      <alignment horizontal="right" vertical="center" wrapText="1"/>
    </xf>
    <xf numFmtId="9" fontId="2" fillId="6" borderId="2" xfId="0" applyNumberFormat="1" applyFont="1" applyFill="1" applyBorder="1" applyAlignment="1">
      <alignment vertical="center" wrapText="1"/>
    </xf>
    <xf numFmtId="9" fontId="3" fillId="6" borderId="2" xfId="0" applyNumberFormat="1" applyFont="1" applyFill="1" applyBorder="1" applyAlignment="1">
      <alignment horizontal="right" vertical="center" wrapText="1"/>
    </xf>
    <xf numFmtId="3" fontId="2" fillId="0" borderId="0" xfId="0" applyNumberFormat="1" applyFont="1" applyAlignment="1">
      <alignment vertical="center" wrapText="1"/>
    </xf>
    <xf numFmtId="0" fontId="4" fillId="3" borderId="3" xfId="0" applyFont="1" applyFill="1" applyBorder="1" applyAlignment="1">
      <alignment horizontal="center" vertical="center" wrapText="1"/>
    </xf>
    <xf numFmtId="0" fontId="4" fillId="3" borderId="9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0" fillId="0" borderId="0" xfId="0" applyAlignment="1">
      <alignment vertical="center"/>
    </xf>
    <xf numFmtId="0" fontId="2" fillId="0" borderId="0" xfId="0" applyFont="1" applyFill="1" applyAlignment="1">
      <alignment horizontal="center" vertical="center"/>
    </xf>
    <xf numFmtId="0" fontId="2" fillId="3" borderId="7" xfId="0" applyFont="1" applyFill="1" applyBorder="1" applyAlignment="1">
      <alignment horizontal="center" vertical="center" wrapText="1"/>
    </xf>
    <xf numFmtId="0" fontId="7" fillId="4" borderId="6" xfId="0" applyFont="1" applyFill="1" applyBorder="1" applyAlignment="1">
      <alignment horizontal="center" vertical="center"/>
    </xf>
    <xf numFmtId="0" fontId="7" fillId="4" borderId="8" xfId="0" applyFont="1" applyFill="1" applyBorder="1" applyAlignment="1">
      <alignment horizontal="center" vertical="center"/>
    </xf>
    <xf numFmtId="0" fontId="7" fillId="4" borderId="5" xfId="0" applyFont="1" applyFill="1" applyBorder="1" applyAlignment="1">
      <alignment horizontal="center" vertical="center"/>
    </xf>
    <xf numFmtId="0" fontId="2" fillId="5" borderId="0" xfId="0" applyFont="1" applyFill="1" applyAlignment="1">
      <alignment horizontal="center" vertical="center"/>
    </xf>
    <xf numFmtId="0" fontId="2" fillId="5" borderId="0" xfId="0" applyFont="1" applyFill="1" applyAlignment="1">
      <alignment horizontal="left" vertical="center" wrapText="1"/>
    </xf>
    <xf numFmtId="0" fontId="0" fillId="5" borderId="0" xfId="0" applyFill="1" applyAlignment="1">
      <alignment vertical="center"/>
    </xf>
    <xf numFmtId="0" fontId="0" fillId="0" borderId="7" xfId="0" applyFill="1" applyBorder="1" applyAlignment="1">
      <alignment horizontal="center" vertical="center" wrapText="1"/>
    </xf>
  </cellXfs>
  <cellStyles count="3">
    <cellStyle name="Normal" xfId="0" builtinId="0"/>
    <cellStyle name="Normal 10 2 2" xfId="1"/>
    <cellStyle name="Normal 2" xfId="2"/>
  </cellStyles>
  <dxfs count="25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F4688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C29"/>
  <sheetViews>
    <sheetView showGridLines="0" tabSelected="1" zoomScaleNormal="100" workbookViewId="0">
      <pane xSplit="5" ySplit="4" topLeftCell="F18" activePane="bottomRight" state="frozen"/>
      <selection pane="topRight" activeCell="F1" sqref="F1"/>
      <selection pane="bottomLeft" activeCell="A5" sqref="A5"/>
      <selection pane="bottomRight" activeCell="A23" sqref="A23"/>
    </sheetView>
  </sheetViews>
  <sheetFormatPr baseColWidth="10" defaultColWidth="11.42578125" defaultRowHeight="11.25" x14ac:dyDescent="0.25"/>
  <cols>
    <col min="1" max="1" width="4.42578125" style="6" customWidth="1"/>
    <col min="2" max="2" width="11.5703125" style="6" bestFit="1" customWidth="1"/>
    <col min="3" max="3" width="7.85546875" style="6" customWidth="1"/>
    <col min="4" max="4" width="12.7109375" style="6" customWidth="1"/>
    <col min="5" max="5" width="29.140625" style="6" customWidth="1"/>
    <col min="6" max="6" width="10" style="6" customWidth="1"/>
    <col min="7" max="7" width="12" style="6" customWidth="1"/>
    <col min="8" max="8" width="12.28515625" style="6" customWidth="1"/>
    <col min="9" max="9" width="9.7109375" style="6" customWidth="1"/>
    <col min="10" max="10" width="12" style="6" customWidth="1"/>
    <col min="11" max="11" width="39.28515625" style="6" customWidth="1"/>
    <col min="12" max="12" width="19.85546875" style="6" hidden="1" customWidth="1"/>
    <col min="13" max="13" width="19" style="6" hidden="1" customWidth="1"/>
    <col min="14" max="16" width="12.7109375" style="6" customWidth="1"/>
    <col min="17" max="17" width="12" style="6" customWidth="1"/>
    <col min="18" max="20" width="12.7109375" style="6" customWidth="1"/>
    <col min="21" max="31" width="8.28515625" style="6" customWidth="1"/>
    <col min="32" max="34" width="11.42578125" style="6" customWidth="1"/>
    <col min="35" max="35" width="13.28515625" style="6" customWidth="1"/>
    <col min="36" max="53" width="11.42578125" style="6"/>
    <col min="54" max="55" width="12.7109375" style="6" customWidth="1"/>
    <col min="56" max="16384" width="11.42578125" style="6"/>
  </cols>
  <sheetData>
    <row r="1" spans="1:55" ht="15" customHeight="1" x14ac:dyDescent="0.25">
      <c r="D1" s="46" t="s">
        <v>183</v>
      </c>
      <c r="E1" s="46"/>
      <c r="F1" s="48"/>
      <c r="G1" s="48"/>
      <c r="H1" s="48"/>
      <c r="I1" s="48"/>
      <c r="J1" s="48"/>
      <c r="K1" s="48"/>
      <c r="L1" s="48"/>
      <c r="M1" s="48"/>
      <c r="N1" s="48"/>
      <c r="O1" s="46"/>
      <c r="P1" s="46"/>
      <c r="Q1" s="46"/>
      <c r="R1" s="46"/>
      <c r="S1" s="46"/>
      <c r="T1" s="46"/>
      <c r="U1" s="46"/>
      <c r="V1" s="46"/>
      <c r="W1" s="46"/>
      <c r="X1" s="46"/>
      <c r="Y1" s="46"/>
      <c r="Z1" s="46"/>
      <c r="AA1" s="46"/>
      <c r="AB1" s="46"/>
      <c r="AC1" s="46"/>
      <c r="AD1" s="46"/>
      <c r="AE1" s="46"/>
      <c r="AF1" s="46"/>
      <c r="AG1" s="46"/>
      <c r="AH1" s="46"/>
      <c r="AI1" s="32"/>
      <c r="AJ1" s="65"/>
      <c r="AK1" s="65"/>
      <c r="AL1" s="66"/>
      <c r="AM1" s="66"/>
      <c r="AN1" s="66"/>
    </row>
    <row r="2" spans="1:55" x14ac:dyDescent="0.25">
      <c r="F2" s="7"/>
      <c r="G2" s="7"/>
      <c r="H2" s="7"/>
      <c r="I2" s="7"/>
      <c r="J2" s="7"/>
      <c r="K2" s="7"/>
      <c r="L2" s="7"/>
      <c r="M2" s="7"/>
      <c r="N2" s="7"/>
      <c r="AJ2" s="67"/>
      <c r="AK2" s="67"/>
      <c r="AL2" s="67"/>
      <c r="AM2" s="67"/>
      <c r="AO2" s="68" t="s">
        <v>37</v>
      </c>
      <c r="AP2" s="68"/>
      <c r="AQ2" s="68"/>
      <c r="AR2" s="68"/>
      <c r="AS2" s="68"/>
      <c r="AT2" s="68"/>
      <c r="AU2" s="68"/>
      <c r="AV2" s="68"/>
      <c r="AW2" s="68"/>
      <c r="AX2" s="68"/>
      <c r="AY2" s="68"/>
      <c r="AZ2" s="68"/>
      <c r="BA2" s="68"/>
      <c r="BB2" s="68"/>
      <c r="BC2" s="68"/>
    </row>
    <row r="3" spans="1:55" ht="15" x14ac:dyDescent="0.25">
      <c r="B3" s="64"/>
      <c r="C3" s="64"/>
      <c r="F3" s="7"/>
      <c r="G3" s="7"/>
      <c r="H3" s="7"/>
      <c r="I3" s="7"/>
      <c r="J3" s="7"/>
      <c r="K3" s="49"/>
      <c r="L3" s="49"/>
      <c r="M3" s="49"/>
      <c r="N3" s="7"/>
      <c r="P3" s="54"/>
      <c r="Q3" s="1"/>
      <c r="R3" s="2"/>
      <c r="S3" s="1"/>
      <c r="T3" s="1"/>
      <c r="U3" s="68" t="s">
        <v>36</v>
      </c>
      <c r="V3" s="68"/>
      <c r="W3" s="68"/>
      <c r="X3" s="68"/>
      <c r="Y3" s="68"/>
      <c r="Z3" s="68"/>
      <c r="AA3" s="68"/>
      <c r="AB3" s="68"/>
      <c r="AC3" s="68"/>
      <c r="AD3" s="68"/>
      <c r="AE3" s="68"/>
      <c r="AF3" s="68"/>
      <c r="AG3" s="68"/>
      <c r="AH3" s="68"/>
      <c r="AI3" s="33"/>
      <c r="AJ3" s="69" t="s">
        <v>25</v>
      </c>
      <c r="AK3" s="70"/>
      <c r="AL3" s="71"/>
      <c r="AO3" s="60" t="s">
        <v>16</v>
      </c>
      <c r="AP3" s="60" t="s">
        <v>15</v>
      </c>
      <c r="AQ3" s="60" t="s">
        <v>14</v>
      </c>
      <c r="AR3" s="60" t="s">
        <v>13</v>
      </c>
      <c r="AS3" s="60" t="s">
        <v>12</v>
      </c>
      <c r="AT3" s="60" t="s">
        <v>11</v>
      </c>
      <c r="AU3" s="60" t="s">
        <v>10</v>
      </c>
      <c r="AV3" s="60" t="s">
        <v>9</v>
      </c>
      <c r="AW3" s="60" t="s">
        <v>8</v>
      </c>
      <c r="AX3" s="60" t="s">
        <v>7</v>
      </c>
      <c r="AY3" s="60" t="s">
        <v>6</v>
      </c>
      <c r="AZ3" s="60" t="s">
        <v>5</v>
      </c>
      <c r="BA3" s="60" t="s">
        <v>38</v>
      </c>
      <c r="BB3" s="60" t="s">
        <v>44</v>
      </c>
      <c r="BC3" s="60" t="s">
        <v>39</v>
      </c>
    </row>
    <row r="4" spans="1:55" s="33" customFormat="1" ht="56.25" x14ac:dyDescent="0.25">
      <c r="A4" s="3" t="s">
        <v>24</v>
      </c>
      <c r="B4" s="3" t="s">
        <v>28</v>
      </c>
      <c r="C4" s="9" t="s">
        <v>34</v>
      </c>
      <c r="D4" s="3" t="s">
        <v>23</v>
      </c>
      <c r="E4" s="3" t="s">
        <v>22</v>
      </c>
      <c r="F4" s="3" t="s">
        <v>120</v>
      </c>
      <c r="G4" s="9" t="s">
        <v>21</v>
      </c>
      <c r="H4" s="9" t="s">
        <v>20</v>
      </c>
      <c r="I4" s="9" t="s">
        <v>19</v>
      </c>
      <c r="J4" s="9" t="s">
        <v>18</v>
      </c>
      <c r="K4" s="9" t="s">
        <v>17</v>
      </c>
      <c r="L4" s="9" t="s">
        <v>30</v>
      </c>
      <c r="M4" s="9" t="s">
        <v>92</v>
      </c>
      <c r="N4" s="9" t="s">
        <v>41</v>
      </c>
      <c r="O4" s="9" t="s">
        <v>42</v>
      </c>
      <c r="P4" s="9" t="s">
        <v>27</v>
      </c>
      <c r="Q4" s="9" t="s">
        <v>40</v>
      </c>
      <c r="R4" s="9" t="s">
        <v>32</v>
      </c>
      <c r="S4" s="9" t="s">
        <v>31</v>
      </c>
      <c r="T4" s="9" t="s">
        <v>29</v>
      </c>
      <c r="U4" s="29" t="s">
        <v>16</v>
      </c>
      <c r="V4" s="9" t="s">
        <v>15</v>
      </c>
      <c r="W4" s="9" t="s">
        <v>14</v>
      </c>
      <c r="X4" s="9" t="s">
        <v>13</v>
      </c>
      <c r="Y4" s="9" t="s">
        <v>12</v>
      </c>
      <c r="Z4" s="9" t="s">
        <v>11</v>
      </c>
      <c r="AA4" s="9" t="s">
        <v>10</v>
      </c>
      <c r="AB4" s="9" t="s">
        <v>9</v>
      </c>
      <c r="AC4" s="9" t="s">
        <v>8</v>
      </c>
      <c r="AD4" s="9" t="s">
        <v>7</v>
      </c>
      <c r="AE4" s="9" t="s">
        <v>6</v>
      </c>
      <c r="AF4" s="9" t="s">
        <v>5</v>
      </c>
      <c r="AG4" s="9" t="s">
        <v>43</v>
      </c>
      <c r="AH4" s="9" t="s">
        <v>4</v>
      </c>
      <c r="AI4" s="10"/>
      <c r="AJ4" s="3">
        <v>2023</v>
      </c>
      <c r="AK4" s="3">
        <v>2024</v>
      </c>
      <c r="AL4" s="4" t="s">
        <v>3</v>
      </c>
      <c r="AO4" s="61"/>
      <c r="AP4" s="61"/>
      <c r="AQ4" s="61"/>
      <c r="AR4" s="61"/>
      <c r="AS4" s="61"/>
      <c r="AT4" s="61"/>
      <c r="AU4" s="61"/>
      <c r="AV4" s="61"/>
      <c r="AW4" s="61"/>
      <c r="AX4" s="61"/>
      <c r="AY4" s="61"/>
      <c r="AZ4" s="61"/>
      <c r="BA4" s="61"/>
      <c r="BB4" s="61"/>
      <c r="BC4" s="61">
        <f t="shared" ref="BC4:BC10" si="0">BB4-BA4</f>
        <v>0</v>
      </c>
    </row>
    <row r="5" spans="1:55" s="7" customFormat="1" ht="33.75" x14ac:dyDescent="0.25">
      <c r="A5" s="28">
        <v>1</v>
      </c>
      <c r="B5" s="27" t="s">
        <v>45</v>
      </c>
      <c r="C5" s="18" t="s">
        <v>33</v>
      </c>
      <c r="D5" s="42" t="s">
        <v>54</v>
      </c>
      <c r="E5" s="25" t="s">
        <v>55</v>
      </c>
      <c r="F5" s="40" t="s">
        <v>126</v>
      </c>
      <c r="G5" s="12" t="s">
        <v>100</v>
      </c>
      <c r="H5" s="12" t="s">
        <v>110</v>
      </c>
      <c r="I5" s="18" t="s">
        <v>119</v>
      </c>
      <c r="J5" s="27" t="s">
        <v>45</v>
      </c>
      <c r="K5" s="12" t="s">
        <v>123</v>
      </c>
      <c r="L5" s="12"/>
      <c r="M5" s="12"/>
      <c r="N5" s="14">
        <v>15908167</v>
      </c>
      <c r="O5" s="14">
        <v>15908167</v>
      </c>
      <c r="P5" s="30">
        <f>+Q5/O5</f>
        <v>9.0693666969928095E-3</v>
      </c>
      <c r="Q5" s="14">
        <v>144277</v>
      </c>
      <c r="R5" s="18" t="s">
        <v>80</v>
      </c>
      <c r="S5" s="18">
        <v>86</v>
      </c>
      <c r="T5" s="44">
        <v>44587</v>
      </c>
      <c r="U5" s="13">
        <v>0</v>
      </c>
      <c r="V5" s="13">
        <v>0</v>
      </c>
      <c r="W5" s="13">
        <v>0</v>
      </c>
      <c r="X5" s="13">
        <v>0</v>
      </c>
      <c r="Y5" s="13">
        <v>0</v>
      </c>
      <c r="Z5" s="55">
        <v>0</v>
      </c>
      <c r="AA5" s="13"/>
      <c r="AB5" s="13"/>
      <c r="AC5" s="13"/>
      <c r="AD5" s="13"/>
      <c r="AE5" s="13"/>
      <c r="AF5" s="20"/>
      <c r="AG5" s="35">
        <f t="shared" ref="AG5:AG10" si="1">+SUM(U5:AF5)</f>
        <v>0</v>
      </c>
      <c r="AH5" s="35">
        <f t="shared" ref="AH5:AH10" si="2">+Q5-AG5</f>
        <v>144277</v>
      </c>
      <c r="AI5" s="21"/>
      <c r="AJ5" s="43">
        <v>0</v>
      </c>
      <c r="AK5" s="43">
        <v>0</v>
      </c>
      <c r="AL5" s="37">
        <f t="shared" ref="AL5:AL10" si="3">+AJ5+AK5</f>
        <v>0</v>
      </c>
      <c r="AO5" s="11">
        <v>0</v>
      </c>
      <c r="AP5" s="11">
        <v>0</v>
      </c>
      <c r="AQ5" s="11">
        <v>0</v>
      </c>
      <c r="AR5" s="11">
        <v>0</v>
      </c>
      <c r="AS5" s="11">
        <v>0</v>
      </c>
      <c r="AT5" s="11">
        <v>0</v>
      </c>
      <c r="AU5" s="11"/>
      <c r="AV5" s="11"/>
      <c r="AW5" s="11"/>
      <c r="AX5" s="11"/>
      <c r="AY5" s="11"/>
      <c r="AZ5" s="11"/>
      <c r="BA5" s="36">
        <f>+SUM(AO5:AZ5)</f>
        <v>0</v>
      </c>
      <c r="BB5" s="11">
        <v>0</v>
      </c>
      <c r="BC5" s="36">
        <f t="shared" si="0"/>
        <v>0</v>
      </c>
    </row>
    <row r="6" spans="1:55" s="7" customFormat="1" ht="33.75" x14ac:dyDescent="0.25">
      <c r="A6" s="28">
        <v>2</v>
      </c>
      <c r="B6" s="27" t="s">
        <v>45</v>
      </c>
      <c r="C6" s="18" t="s">
        <v>33</v>
      </c>
      <c r="D6" s="42" t="s">
        <v>133</v>
      </c>
      <c r="E6" s="12" t="s">
        <v>134</v>
      </c>
      <c r="F6" s="40" t="s">
        <v>126</v>
      </c>
      <c r="G6" s="12" t="s">
        <v>135</v>
      </c>
      <c r="H6" s="12" t="s">
        <v>135</v>
      </c>
      <c r="I6" s="18" t="s">
        <v>91</v>
      </c>
      <c r="J6" s="27" t="s">
        <v>45</v>
      </c>
      <c r="K6" s="12" t="s">
        <v>182</v>
      </c>
      <c r="L6" s="12"/>
      <c r="M6" s="12"/>
      <c r="N6" s="14">
        <v>15908167</v>
      </c>
      <c r="O6" s="14">
        <v>15908167</v>
      </c>
      <c r="P6" s="30">
        <f>+Q6/O6</f>
        <v>3.2971743381874229E-3</v>
      </c>
      <c r="Q6" s="14">
        <v>52452</v>
      </c>
      <c r="R6" s="18" t="s">
        <v>80</v>
      </c>
      <c r="S6" s="18">
        <v>681</v>
      </c>
      <c r="T6" s="44">
        <v>44692</v>
      </c>
      <c r="U6" s="13">
        <v>0</v>
      </c>
      <c r="V6" s="13">
        <v>0</v>
      </c>
      <c r="W6" s="13">
        <v>0</v>
      </c>
      <c r="X6" s="13">
        <v>0</v>
      </c>
      <c r="Y6" s="13">
        <v>0</v>
      </c>
      <c r="Z6" s="55">
        <v>0</v>
      </c>
      <c r="AA6" s="13"/>
      <c r="AB6" s="13"/>
      <c r="AC6" s="13"/>
      <c r="AD6" s="13"/>
      <c r="AE6" s="13"/>
      <c r="AF6" s="20"/>
      <c r="AG6" s="35">
        <f t="shared" si="1"/>
        <v>0</v>
      </c>
      <c r="AH6" s="35">
        <f t="shared" si="2"/>
        <v>52452</v>
      </c>
      <c r="AI6" s="21"/>
      <c r="AJ6" s="17">
        <v>117337</v>
      </c>
      <c r="AK6" s="17">
        <v>16644</v>
      </c>
      <c r="AL6" s="37">
        <f t="shared" si="3"/>
        <v>133981</v>
      </c>
      <c r="AO6" s="11">
        <v>0</v>
      </c>
      <c r="AP6" s="11">
        <v>0</v>
      </c>
      <c r="AQ6" s="11">
        <v>0</v>
      </c>
      <c r="AR6" s="11">
        <v>0</v>
      </c>
      <c r="AS6" s="11">
        <v>0</v>
      </c>
      <c r="AT6" s="11">
        <v>0</v>
      </c>
      <c r="AU6" s="11"/>
      <c r="AV6" s="11"/>
      <c r="AW6" s="11"/>
      <c r="AX6" s="11"/>
      <c r="AY6" s="11"/>
      <c r="AZ6" s="11"/>
      <c r="BA6" s="36">
        <f t="shared" ref="BA6" si="4">+SUM(AO6:AZ6)</f>
        <v>0</v>
      </c>
      <c r="BB6" s="11">
        <v>0</v>
      </c>
      <c r="BC6" s="36">
        <f t="shared" si="0"/>
        <v>0</v>
      </c>
    </row>
    <row r="7" spans="1:55" s="7" customFormat="1" ht="45" x14ac:dyDescent="0.25">
      <c r="A7" s="28">
        <v>3</v>
      </c>
      <c r="B7" s="27" t="s">
        <v>45</v>
      </c>
      <c r="C7" s="18" t="s">
        <v>33</v>
      </c>
      <c r="D7" s="38" t="s">
        <v>82</v>
      </c>
      <c r="E7" s="40" t="s">
        <v>83</v>
      </c>
      <c r="F7" s="40" t="s">
        <v>121</v>
      </c>
      <c r="G7" s="12" t="s">
        <v>99</v>
      </c>
      <c r="H7" s="12" t="s">
        <v>103</v>
      </c>
      <c r="I7" s="18" t="s">
        <v>119</v>
      </c>
      <c r="J7" s="27" t="s">
        <v>45</v>
      </c>
      <c r="K7" s="12" t="s">
        <v>127</v>
      </c>
      <c r="L7" s="12"/>
      <c r="M7" s="12"/>
      <c r="N7" s="14">
        <v>15908167</v>
      </c>
      <c r="O7" s="14">
        <v>15908167</v>
      </c>
      <c r="P7" s="30">
        <f>+Q7/O7</f>
        <v>0.41289936169264502</v>
      </c>
      <c r="Q7" s="14">
        <v>6568472</v>
      </c>
      <c r="R7" s="18" t="s">
        <v>80</v>
      </c>
      <c r="S7" s="18">
        <v>86</v>
      </c>
      <c r="T7" s="44">
        <v>44587</v>
      </c>
      <c r="U7" s="13">
        <v>0</v>
      </c>
      <c r="V7" s="13">
        <f>5900.429+162315.895</f>
        <v>168216.32399999999</v>
      </c>
      <c r="W7" s="13">
        <v>325440.06699999998</v>
      </c>
      <c r="X7" s="13">
        <v>168567.99600000001</v>
      </c>
      <c r="Y7" s="13">
        <v>5900</v>
      </c>
      <c r="Z7" s="55">
        <v>176279</v>
      </c>
      <c r="AA7" s="13"/>
      <c r="AB7" s="13"/>
      <c r="AC7" s="13"/>
      <c r="AD7" s="13"/>
      <c r="AE7" s="13"/>
      <c r="AF7" s="20"/>
      <c r="AG7" s="35">
        <f t="shared" si="1"/>
        <v>844403.38699999999</v>
      </c>
      <c r="AH7" s="35">
        <f t="shared" si="2"/>
        <v>5724068.6129999999</v>
      </c>
      <c r="AI7" s="21"/>
      <c r="AJ7" s="43">
        <v>5895471</v>
      </c>
      <c r="AK7" s="43">
        <v>0</v>
      </c>
      <c r="AL7" s="37">
        <f t="shared" si="3"/>
        <v>5895471</v>
      </c>
      <c r="AO7" s="11">
        <v>7.1900000000000006E-2</v>
      </c>
      <c r="AP7" s="50">
        <f>0.0997-AO7</f>
        <v>2.7799999999999991E-2</v>
      </c>
      <c r="AQ7" s="11">
        <f>10.97%-SUM(AO7:AP7)</f>
        <v>1.0000000000000009E-2</v>
      </c>
      <c r="AR7" s="11">
        <f>0.1238-SUM(AO7:AQ7)</f>
        <v>1.4099999999999988E-2</v>
      </c>
      <c r="AS7" s="11">
        <f>0.1384-SUM(AO7:AR7)</f>
        <v>1.4600000000000002E-2</v>
      </c>
      <c r="AT7" s="11">
        <f>0.1633-SUM(AO7:AS7)</f>
        <v>2.4900000000000005E-2</v>
      </c>
      <c r="AU7" s="11"/>
      <c r="AV7" s="11"/>
      <c r="AW7" s="11"/>
      <c r="AX7" s="11"/>
      <c r="AY7" s="11"/>
      <c r="AZ7" s="11"/>
      <c r="BA7" s="36">
        <f>+SUM(AO7:AZ7)</f>
        <v>0.1633</v>
      </c>
      <c r="BB7" s="11">
        <v>0.8</v>
      </c>
      <c r="BC7" s="36">
        <f t="shared" si="0"/>
        <v>0.63670000000000004</v>
      </c>
    </row>
    <row r="8" spans="1:55" s="7" customFormat="1" ht="33.75" x14ac:dyDescent="0.25">
      <c r="A8" s="28">
        <v>4</v>
      </c>
      <c r="B8" s="27" t="s">
        <v>45</v>
      </c>
      <c r="C8" s="18" t="s">
        <v>33</v>
      </c>
      <c r="D8" s="18" t="s">
        <v>56</v>
      </c>
      <c r="E8" s="25" t="s">
        <v>57</v>
      </c>
      <c r="F8" s="40" t="s">
        <v>121</v>
      </c>
      <c r="G8" s="12" t="s">
        <v>99</v>
      </c>
      <c r="H8" s="12" t="s">
        <v>111</v>
      </c>
      <c r="I8" s="18" t="s">
        <v>91</v>
      </c>
      <c r="J8" s="27" t="s">
        <v>45</v>
      </c>
      <c r="K8" s="12" t="s">
        <v>130</v>
      </c>
      <c r="L8" s="12"/>
      <c r="M8" s="12"/>
      <c r="N8" s="14">
        <v>15908167</v>
      </c>
      <c r="O8" s="14">
        <v>15908167</v>
      </c>
      <c r="P8" s="30">
        <f>+Q8/O8</f>
        <v>7.7003214763837974E-3</v>
      </c>
      <c r="Q8" s="14">
        <f>1044+121454</f>
        <v>122498</v>
      </c>
      <c r="R8" s="18" t="s">
        <v>80</v>
      </c>
      <c r="S8" s="18" t="s">
        <v>189</v>
      </c>
      <c r="T8" s="44" t="s">
        <v>190</v>
      </c>
      <c r="U8" s="13">
        <v>0</v>
      </c>
      <c r="V8" s="13">
        <v>0</v>
      </c>
      <c r="W8" s="13">
        <v>0</v>
      </c>
      <c r="X8" s="13">
        <v>0</v>
      </c>
      <c r="Y8" s="13">
        <v>0</v>
      </c>
      <c r="Z8" s="55">
        <v>0</v>
      </c>
      <c r="AA8" s="13"/>
      <c r="AB8" s="13"/>
      <c r="AC8" s="13"/>
      <c r="AD8" s="13"/>
      <c r="AE8" s="13"/>
      <c r="AF8" s="20"/>
      <c r="AG8" s="35">
        <f t="shared" si="1"/>
        <v>0</v>
      </c>
      <c r="AH8" s="35">
        <f t="shared" si="2"/>
        <v>122498</v>
      </c>
      <c r="AI8" s="21"/>
      <c r="AJ8" s="43">
        <v>1151515</v>
      </c>
      <c r="AK8" s="43">
        <v>0</v>
      </c>
      <c r="AL8" s="37">
        <f t="shared" si="3"/>
        <v>1151515</v>
      </c>
      <c r="AO8" s="11">
        <v>0</v>
      </c>
      <c r="AP8" s="11">
        <v>0</v>
      </c>
      <c r="AQ8" s="11">
        <v>0</v>
      </c>
      <c r="AR8" s="11">
        <v>0.02</v>
      </c>
      <c r="AS8" s="11">
        <f>0.0374-SUM(AO8:AR8)</f>
        <v>1.7400000000000002E-2</v>
      </c>
      <c r="AT8" s="11">
        <f>0.0859-SUM(AO8:AS8)</f>
        <v>4.8500000000000001E-2</v>
      </c>
      <c r="AU8" s="11"/>
      <c r="AV8" s="11"/>
      <c r="AW8" s="11"/>
      <c r="AX8" s="11"/>
      <c r="AY8" s="11"/>
      <c r="AZ8" s="11"/>
      <c r="BA8" s="36">
        <f>+SUM(AO8:AZ8)</f>
        <v>8.5900000000000004E-2</v>
      </c>
      <c r="BB8" s="11">
        <f>270/660</f>
        <v>0.40909090909090912</v>
      </c>
      <c r="BC8" s="36">
        <f t="shared" si="0"/>
        <v>0.32319090909090908</v>
      </c>
    </row>
    <row r="9" spans="1:55" s="7" customFormat="1" ht="33.75" x14ac:dyDescent="0.25">
      <c r="A9" s="28">
        <v>5</v>
      </c>
      <c r="B9" s="27" t="s">
        <v>45</v>
      </c>
      <c r="C9" s="18" t="s">
        <v>33</v>
      </c>
      <c r="D9" s="18" t="s">
        <v>60</v>
      </c>
      <c r="E9" s="25" t="s">
        <v>61</v>
      </c>
      <c r="F9" s="40" t="s">
        <v>121</v>
      </c>
      <c r="G9" s="12" t="s">
        <v>99</v>
      </c>
      <c r="H9" s="12" t="s">
        <v>113</v>
      </c>
      <c r="I9" s="18" t="s">
        <v>91</v>
      </c>
      <c r="J9" s="27" t="s">
        <v>45</v>
      </c>
      <c r="K9" s="12" t="s">
        <v>181</v>
      </c>
      <c r="L9" s="12"/>
      <c r="M9" s="12"/>
      <c r="N9" s="14">
        <v>15908167</v>
      </c>
      <c r="O9" s="14">
        <v>15908167</v>
      </c>
      <c r="P9" s="30">
        <f>+Q9/O9</f>
        <v>4.3428447790370819E-2</v>
      </c>
      <c r="Q9" s="14">
        <v>690867</v>
      </c>
      <c r="R9" s="18" t="s">
        <v>80</v>
      </c>
      <c r="S9" s="18">
        <v>86</v>
      </c>
      <c r="T9" s="44">
        <v>44587</v>
      </c>
      <c r="U9" s="13">
        <v>0</v>
      </c>
      <c r="V9" s="13">
        <v>0</v>
      </c>
      <c r="W9" s="13">
        <v>0</v>
      </c>
      <c r="X9" s="13">
        <v>0</v>
      </c>
      <c r="Y9" s="13">
        <v>0</v>
      </c>
      <c r="Z9" s="55">
        <v>0</v>
      </c>
      <c r="AA9" s="13"/>
      <c r="AB9" s="13"/>
      <c r="AC9" s="13"/>
      <c r="AD9" s="13"/>
      <c r="AE9" s="13"/>
      <c r="AF9" s="20"/>
      <c r="AG9" s="35">
        <f t="shared" si="1"/>
        <v>0</v>
      </c>
      <c r="AH9" s="35">
        <f t="shared" si="2"/>
        <v>690867</v>
      </c>
      <c r="AI9" s="21"/>
      <c r="AJ9" s="43">
        <v>2264899</v>
      </c>
      <c r="AK9" s="43">
        <v>0</v>
      </c>
      <c r="AL9" s="37">
        <f t="shared" si="3"/>
        <v>2264899</v>
      </c>
      <c r="AO9" s="11">
        <v>0</v>
      </c>
      <c r="AP9" s="11">
        <v>0</v>
      </c>
      <c r="AQ9" s="11">
        <v>0</v>
      </c>
      <c r="AR9" s="11">
        <v>0</v>
      </c>
      <c r="AS9" s="11">
        <v>0</v>
      </c>
      <c r="AT9" s="11">
        <v>0</v>
      </c>
      <c r="AU9" s="11"/>
      <c r="AV9" s="11"/>
      <c r="AW9" s="11"/>
      <c r="AX9" s="11"/>
      <c r="AY9" s="11"/>
      <c r="AZ9" s="11"/>
      <c r="BA9" s="36">
        <f>+SUM(AO9:AZ9)</f>
        <v>0</v>
      </c>
      <c r="BB9" s="11">
        <f>90/420</f>
        <v>0.21428571428571427</v>
      </c>
      <c r="BC9" s="36">
        <f t="shared" si="0"/>
        <v>0.21428571428571427</v>
      </c>
    </row>
    <row r="10" spans="1:55" s="7" customFormat="1" ht="33.75" x14ac:dyDescent="0.25">
      <c r="A10" s="28">
        <v>6</v>
      </c>
      <c r="B10" s="27" t="s">
        <v>45</v>
      </c>
      <c r="C10" s="28" t="s">
        <v>33</v>
      </c>
      <c r="D10" s="38" t="s">
        <v>81</v>
      </c>
      <c r="E10" s="40" t="s">
        <v>86</v>
      </c>
      <c r="F10" s="40" t="s">
        <v>121</v>
      </c>
      <c r="G10" s="12" t="s">
        <v>93</v>
      </c>
      <c r="H10" s="12" t="s">
        <v>102</v>
      </c>
      <c r="I10" s="18" t="s">
        <v>91</v>
      </c>
      <c r="J10" s="27" t="s">
        <v>45</v>
      </c>
      <c r="K10" s="12" t="s">
        <v>185</v>
      </c>
      <c r="L10" s="12"/>
      <c r="M10" s="12"/>
      <c r="N10" s="14">
        <v>15908167</v>
      </c>
      <c r="O10" s="14">
        <v>15908167</v>
      </c>
      <c r="P10" s="30">
        <f t="shared" ref="P10:P27" si="5">+Q10/O10</f>
        <v>7.2156144702277769E-2</v>
      </c>
      <c r="Q10" s="14">
        <v>1147872</v>
      </c>
      <c r="R10" s="18" t="s">
        <v>80</v>
      </c>
      <c r="S10" s="18">
        <v>86</v>
      </c>
      <c r="T10" s="44">
        <v>44587</v>
      </c>
      <c r="U10" s="13">
        <v>0</v>
      </c>
      <c r="V10" s="13">
        <v>0</v>
      </c>
      <c r="W10" s="13">
        <v>0</v>
      </c>
      <c r="X10" s="13">
        <v>0</v>
      </c>
      <c r="Y10" s="13">
        <v>0</v>
      </c>
      <c r="Z10" s="55">
        <v>0</v>
      </c>
      <c r="AA10" s="13"/>
      <c r="AB10" s="13"/>
      <c r="AC10" s="13"/>
      <c r="AD10" s="13"/>
      <c r="AE10" s="13"/>
      <c r="AF10" s="20"/>
      <c r="AG10" s="35">
        <f t="shared" si="1"/>
        <v>0</v>
      </c>
      <c r="AH10" s="35">
        <f t="shared" si="2"/>
        <v>1147872</v>
      </c>
      <c r="AI10" s="21"/>
      <c r="AJ10" s="43">
        <v>3255314</v>
      </c>
      <c r="AK10" s="43">
        <v>537841</v>
      </c>
      <c r="AL10" s="37">
        <f t="shared" si="3"/>
        <v>3793155</v>
      </c>
      <c r="AO10" s="11">
        <v>0</v>
      </c>
      <c r="AP10" s="11">
        <v>0</v>
      </c>
      <c r="AQ10" s="11">
        <v>0</v>
      </c>
      <c r="AR10" s="11">
        <v>0</v>
      </c>
      <c r="AS10" s="11">
        <v>0</v>
      </c>
      <c r="AT10" s="11">
        <v>0</v>
      </c>
      <c r="AU10" s="11"/>
      <c r="AV10" s="11"/>
      <c r="AW10" s="11"/>
      <c r="AX10" s="11"/>
      <c r="AY10" s="11"/>
      <c r="AZ10" s="11"/>
      <c r="BA10" s="36">
        <f>+SUM(AO10:AZ10)</f>
        <v>0</v>
      </c>
      <c r="BB10" s="11">
        <f>90/420</f>
        <v>0.21428571428571427</v>
      </c>
      <c r="BC10" s="36">
        <f t="shared" si="0"/>
        <v>0.21428571428571427</v>
      </c>
    </row>
    <row r="11" spans="1:55" s="7" customFormat="1" ht="33.75" x14ac:dyDescent="0.25">
      <c r="A11" s="28">
        <v>7</v>
      </c>
      <c r="B11" s="27" t="s">
        <v>45</v>
      </c>
      <c r="C11" s="18" t="s">
        <v>33</v>
      </c>
      <c r="D11" s="38" t="s">
        <v>84</v>
      </c>
      <c r="E11" s="40" t="s">
        <v>85</v>
      </c>
      <c r="F11" s="40" t="s">
        <v>121</v>
      </c>
      <c r="G11" s="12" t="s">
        <v>93</v>
      </c>
      <c r="H11" s="12" t="s">
        <v>104</v>
      </c>
      <c r="I11" s="18" t="s">
        <v>119</v>
      </c>
      <c r="J11" s="27" t="s">
        <v>45</v>
      </c>
      <c r="K11" s="12" t="s">
        <v>128</v>
      </c>
      <c r="L11" s="12"/>
      <c r="M11" s="12"/>
      <c r="N11" s="14">
        <v>15908167</v>
      </c>
      <c r="O11" s="14">
        <v>15908167</v>
      </c>
      <c r="P11" s="30">
        <f t="shared" si="5"/>
        <v>0.11023080157506518</v>
      </c>
      <c r="Q11" s="14">
        <v>1753570</v>
      </c>
      <c r="R11" s="18" t="s">
        <v>80</v>
      </c>
      <c r="S11" s="18">
        <v>86</v>
      </c>
      <c r="T11" s="44">
        <v>44587</v>
      </c>
      <c r="U11" s="13">
        <v>0</v>
      </c>
      <c r="V11" s="13">
        <v>18509.456999999999</v>
      </c>
      <c r="W11" s="13">
        <v>0</v>
      </c>
      <c r="X11" s="13">
        <v>16967.001</v>
      </c>
      <c r="Y11" s="13">
        <v>9255</v>
      </c>
      <c r="Z11" s="55">
        <v>0</v>
      </c>
      <c r="AA11" s="13"/>
      <c r="AB11" s="13"/>
      <c r="AC11" s="13"/>
      <c r="AD11" s="13"/>
      <c r="AE11" s="13"/>
      <c r="AF11" s="20"/>
      <c r="AG11" s="35">
        <f t="shared" ref="AG11:AG27" si="6">+SUM(U11:AF11)</f>
        <v>44731.457999999999</v>
      </c>
      <c r="AH11" s="35">
        <f t="shared" ref="AH11:AH27" si="7">+Q11-AG11</f>
        <v>1708838.5419999999</v>
      </c>
      <c r="AI11" s="21"/>
      <c r="AJ11" s="43">
        <v>226525</v>
      </c>
      <c r="AK11" s="43">
        <v>0</v>
      </c>
      <c r="AL11" s="37">
        <f t="shared" ref="AL11:AL26" si="8">+AJ11+AK11</f>
        <v>226525</v>
      </c>
      <c r="AO11" s="11">
        <v>0.9</v>
      </c>
      <c r="AP11" s="11">
        <v>0</v>
      </c>
      <c r="AQ11" s="11">
        <v>0</v>
      </c>
      <c r="AR11" s="11">
        <v>0</v>
      </c>
      <c r="AS11" s="11">
        <v>0</v>
      </c>
      <c r="AT11" s="11">
        <v>0</v>
      </c>
      <c r="AU11" s="11"/>
      <c r="AV11" s="11"/>
      <c r="AW11" s="11"/>
      <c r="AX11" s="11"/>
      <c r="AY11" s="11"/>
      <c r="AZ11" s="11"/>
      <c r="BA11" s="36">
        <f t="shared" ref="BA11:BA26" si="9">+SUM(AO11:AZ11)</f>
        <v>0.9</v>
      </c>
      <c r="BB11" s="11">
        <v>1</v>
      </c>
      <c r="BC11" s="36">
        <f t="shared" ref="BC11:BC26" si="10">BB11-BA11</f>
        <v>9.9999999999999978E-2</v>
      </c>
    </row>
    <row r="12" spans="1:55" s="7" customFormat="1" ht="33.75" x14ac:dyDescent="0.25">
      <c r="A12" s="28">
        <v>8</v>
      </c>
      <c r="B12" s="27" t="s">
        <v>45</v>
      </c>
      <c r="C12" s="18" t="s">
        <v>33</v>
      </c>
      <c r="D12" s="38" t="s">
        <v>46</v>
      </c>
      <c r="E12" s="40" t="s">
        <v>47</v>
      </c>
      <c r="F12" s="40" t="s">
        <v>121</v>
      </c>
      <c r="G12" s="12" t="s">
        <v>93</v>
      </c>
      <c r="H12" s="12" t="s">
        <v>104</v>
      </c>
      <c r="I12" s="18" t="s">
        <v>119</v>
      </c>
      <c r="J12" s="27" t="s">
        <v>45</v>
      </c>
      <c r="K12" s="12" t="s">
        <v>122</v>
      </c>
      <c r="L12" s="12"/>
      <c r="M12" s="12"/>
      <c r="N12" s="14">
        <v>15908167</v>
      </c>
      <c r="O12" s="14">
        <v>15908167</v>
      </c>
      <c r="P12" s="30">
        <f t="shared" si="5"/>
        <v>0.1190028995798196</v>
      </c>
      <c r="Q12" s="14">
        <f>820067+1073051</f>
        <v>1893118</v>
      </c>
      <c r="R12" s="18" t="s">
        <v>80</v>
      </c>
      <c r="S12" s="18" t="s">
        <v>187</v>
      </c>
      <c r="T12" s="44" t="s">
        <v>188</v>
      </c>
      <c r="U12" s="13">
        <v>0</v>
      </c>
      <c r="V12" s="13">
        <v>6691.4319999999998</v>
      </c>
      <c r="W12" s="13">
        <v>722</v>
      </c>
      <c r="X12" s="13">
        <v>2298</v>
      </c>
      <c r="Y12" s="13">
        <v>86332</v>
      </c>
      <c r="Z12" s="55"/>
      <c r="AA12" s="13"/>
      <c r="AB12" s="13"/>
      <c r="AC12" s="13"/>
      <c r="AD12" s="13"/>
      <c r="AE12" s="13"/>
      <c r="AF12" s="20"/>
      <c r="AG12" s="35">
        <f t="shared" si="6"/>
        <v>96043.432000000001</v>
      </c>
      <c r="AH12" s="35">
        <f t="shared" si="7"/>
        <v>1797074.568</v>
      </c>
      <c r="AI12" s="21"/>
      <c r="AJ12" s="43">
        <v>925527</v>
      </c>
      <c r="AK12" s="43">
        <v>0</v>
      </c>
      <c r="AL12" s="37">
        <f t="shared" si="8"/>
        <v>925527</v>
      </c>
      <c r="AO12" s="11">
        <v>1</v>
      </c>
      <c r="AP12" s="11">
        <v>0</v>
      </c>
      <c r="AQ12" s="11">
        <v>0</v>
      </c>
      <c r="AR12" s="11">
        <v>0</v>
      </c>
      <c r="AS12" s="11">
        <v>0</v>
      </c>
      <c r="AT12" s="11">
        <v>0</v>
      </c>
      <c r="AU12" s="11"/>
      <c r="AV12" s="11"/>
      <c r="AW12" s="11"/>
      <c r="AX12" s="11"/>
      <c r="AY12" s="11"/>
      <c r="AZ12" s="11"/>
      <c r="BA12" s="36">
        <f t="shared" si="9"/>
        <v>1</v>
      </c>
      <c r="BB12" s="11">
        <v>1</v>
      </c>
      <c r="BC12" s="36">
        <f t="shared" si="10"/>
        <v>0</v>
      </c>
    </row>
    <row r="13" spans="1:55" s="7" customFormat="1" ht="33.75" x14ac:dyDescent="0.25">
      <c r="A13" s="28">
        <v>9</v>
      </c>
      <c r="B13" s="27" t="s">
        <v>45</v>
      </c>
      <c r="C13" s="18" t="s">
        <v>33</v>
      </c>
      <c r="D13" s="38" t="s">
        <v>62</v>
      </c>
      <c r="E13" s="25" t="s">
        <v>63</v>
      </c>
      <c r="F13" s="40" t="s">
        <v>121</v>
      </c>
      <c r="G13" s="12" t="s">
        <v>93</v>
      </c>
      <c r="H13" s="12" t="s">
        <v>106</v>
      </c>
      <c r="I13" s="18" t="s">
        <v>91</v>
      </c>
      <c r="J13" s="27" t="s">
        <v>45</v>
      </c>
      <c r="K13" s="12" t="s">
        <v>177</v>
      </c>
      <c r="L13" s="12"/>
      <c r="M13" s="12"/>
      <c r="N13" s="14">
        <v>15908167</v>
      </c>
      <c r="O13" s="14">
        <v>15908167</v>
      </c>
      <c r="P13" s="30">
        <f>+Q13/O13</f>
        <v>1.6916405265295493E-2</v>
      </c>
      <c r="Q13" s="14">
        <v>269109</v>
      </c>
      <c r="R13" s="18" t="s">
        <v>80</v>
      </c>
      <c r="S13" s="18">
        <v>560</v>
      </c>
      <c r="T13" s="44">
        <v>44670</v>
      </c>
      <c r="U13" s="13">
        <v>0</v>
      </c>
      <c r="V13" s="13">
        <v>0</v>
      </c>
      <c r="W13" s="13">
        <v>0</v>
      </c>
      <c r="X13" s="13">
        <v>0</v>
      </c>
      <c r="Y13" s="13">
        <v>0</v>
      </c>
      <c r="Z13" s="55">
        <v>0</v>
      </c>
      <c r="AA13" s="13"/>
      <c r="AB13" s="13"/>
      <c r="AC13" s="13"/>
      <c r="AD13" s="13"/>
      <c r="AE13" s="13"/>
      <c r="AF13" s="20"/>
      <c r="AG13" s="35">
        <f>+SUM(U13:AF13)</f>
        <v>0</v>
      </c>
      <c r="AH13" s="35">
        <f>+Q13-AG13</f>
        <v>269109</v>
      </c>
      <c r="AI13" s="21"/>
      <c r="AJ13" s="17">
        <v>0</v>
      </c>
      <c r="AK13" s="17">
        <v>0</v>
      </c>
      <c r="AL13" s="37">
        <f>+AJ13+AK13</f>
        <v>0</v>
      </c>
      <c r="AO13" s="11">
        <v>0</v>
      </c>
      <c r="AP13" s="11">
        <v>0</v>
      </c>
      <c r="AQ13" s="11">
        <v>0</v>
      </c>
      <c r="AR13" s="11">
        <v>0</v>
      </c>
      <c r="AS13" s="11">
        <v>0</v>
      </c>
      <c r="AT13" s="11">
        <v>0</v>
      </c>
      <c r="AU13" s="11"/>
      <c r="AV13" s="11"/>
      <c r="AW13" s="11"/>
      <c r="AX13" s="11"/>
      <c r="AY13" s="11"/>
      <c r="AZ13" s="11"/>
      <c r="BA13" s="36">
        <f>+SUM(AO13:AZ13)</f>
        <v>0</v>
      </c>
      <c r="BB13" s="11">
        <v>1</v>
      </c>
      <c r="BC13" s="36">
        <f>BB13-BA13</f>
        <v>1</v>
      </c>
    </row>
    <row r="14" spans="1:55" s="7" customFormat="1" ht="33.75" x14ac:dyDescent="0.25">
      <c r="A14" s="28">
        <v>10</v>
      </c>
      <c r="B14" s="27" t="s">
        <v>45</v>
      </c>
      <c r="C14" s="18" t="s">
        <v>33</v>
      </c>
      <c r="D14" s="42" t="s">
        <v>136</v>
      </c>
      <c r="E14" s="12" t="s">
        <v>137</v>
      </c>
      <c r="F14" s="40" t="s">
        <v>121</v>
      </c>
      <c r="G14" s="12" t="s">
        <v>93</v>
      </c>
      <c r="H14" s="12" t="s">
        <v>140</v>
      </c>
      <c r="I14" s="18" t="s">
        <v>91</v>
      </c>
      <c r="J14" s="27" t="s">
        <v>45</v>
      </c>
      <c r="K14" s="12" t="s">
        <v>182</v>
      </c>
      <c r="L14" s="12"/>
      <c r="M14" s="12"/>
      <c r="N14" s="14">
        <v>15908167</v>
      </c>
      <c r="O14" s="14">
        <v>15908167</v>
      </c>
      <c r="P14" s="30">
        <f>+Q14/O14</f>
        <v>3.1556118313316674E-4</v>
      </c>
      <c r="Q14" s="14">
        <v>5020</v>
      </c>
      <c r="R14" s="18" t="s">
        <v>80</v>
      </c>
      <c r="S14" s="18">
        <v>681</v>
      </c>
      <c r="T14" s="44">
        <v>44692</v>
      </c>
      <c r="U14" s="13">
        <v>0</v>
      </c>
      <c r="V14" s="13">
        <v>0</v>
      </c>
      <c r="W14" s="13">
        <v>0</v>
      </c>
      <c r="X14" s="13">
        <v>0</v>
      </c>
      <c r="Y14" s="13">
        <v>0</v>
      </c>
      <c r="Z14" s="55">
        <v>0</v>
      </c>
      <c r="AA14" s="13"/>
      <c r="AB14" s="13"/>
      <c r="AC14" s="13"/>
      <c r="AD14" s="13"/>
      <c r="AE14" s="13"/>
      <c r="AF14" s="20"/>
      <c r="AG14" s="35">
        <f>+SUM(U14:AF14)</f>
        <v>0</v>
      </c>
      <c r="AH14" s="35">
        <f>+Q14-AG14</f>
        <v>5020</v>
      </c>
      <c r="AI14" s="21"/>
      <c r="AJ14" s="17">
        <v>1761118</v>
      </c>
      <c r="AK14" s="17">
        <v>2108966</v>
      </c>
      <c r="AL14" s="37">
        <f>+AJ14+AK14</f>
        <v>3870084</v>
      </c>
      <c r="AO14" s="11">
        <v>0</v>
      </c>
      <c r="AP14" s="11">
        <v>0</v>
      </c>
      <c r="AQ14" s="11">
        <v>0</v>
      </c>
      <c r="AR14" s="11">
        <v>0</v>
      </c>
      <c r="AS14" s="11">
        <v>0</v>
      </c>
      <c r="AT14" s="11">
        <v>0</v>
      </c>
      <c r="AU14" s="11"/>
      <c r="AV14" s="11"/>
      <c r="AW14" s="11"/>
      <c r="AX14" s="11"/>
      <c r="AY14" s="11"/>
      <c r="AZ14" s="11"/>
      <c r="BA14" s="36">
        <f t="shared" ref="BA14" si="11">+SUM(AO14:AZ14)</f>
        <v>0</v>
      </c>
      <c r="BB14" s="11">
        <v>0</v>
      </c>
      <c r="BC14" s="36">
        <f>BB14-BA14</f>
        <v>0</v>
      </c>
    </row>
    <row r="15" spans="1:55" s="7" customFormat="1" ht="33.75" x14ac:dyDescent="0.25">
      <c r="A15" s="28">
        <v>11</v>
      </c>
      <c r="B15" s="27" t="s">
        <v>45</v>
      </c>
      <c r="C15" s="18" t="s">
        <v>33</v>
      </c>
      <c r="D15" s="39" t="s">
        <v>50</v>
      </c>
      <c r="E15" s="41" t="s">
        <v>51</v>
      </c>
      <c r="F15" s="40" t="s">
        <v>121</v>
      </c>
      <c r="G15" s="12" t="s">
        <v>96</v>
      </c>
      <c r="H15" s="12" t="s">
        <v>108</v>
      </c>
      <c r="I15" s="18" t="s">
        <v>119</v>
      </c>
      <c r="J15" s="27" t="s">
        <v>45</v>
      </c>
      <c r="K15" s="12" t="s">
        <v>122</v>
      </c>
      <c r="L15" s="12"/>
      <c r="M15" s="12"/>
      <c r="N15" s="14">
        <v>15908167</v>
      </c>
      <c r="O15" s="14">
        <v>15908167</v>
      </c>
      <c r="P15" s="30">
        <f t="shared" si="5"/>
        <v>4.5344633357193194E-3</v>
      </c>
      <c r="Q15" s="14">
        <v>72135</v>
      </c>
      <c r="R15" s="18" t="s">
        <v>80</v>
      </c>
      <c r="S15" s="18">
        <v>86</v>
      </c>
      <c r="T15" s="44">
        <v>44587</v>
      </c>
      <c r="U15" s="13">
        <v>0</v>
      </c>
      <c r="V15" s="13">
        <v>0</v>
      </c>
      <c r="W15" s="13">
        <v>72134.434999999998</v>
      </c>
      <c r="X15" s="13">
        <v>0</v>
      </c>
      <c r="Y15" s="13">
        <v>0</v>
      </c>
      <c r="Z15" s="55">
        <v>0</v>
      </c>
      <c r="AA15" s="13"/>
      <c r="AB15" s="13"/>
      <c r="AC15" s="13"/>
      <c r="AD15" s="13"/>
      <c r="AE15" s="13"/>
      <c r="AF15" s="20"/>
      <c r="AG15" s="35">
        <f t="shared" si="6"/>
        <v>72134.434999999998</v>
      </c>
      <c r="AH15" s="35">
        <f t="shared" si="7"/>
        <v>0.56500000000232831</v>
      </c>
      <c r="AI15" s="21"/>
      <c r="AJ15" s="43">
        <v>0</v>
      </c>
      <c r="AK15" s="43">
        <v>0</v>
      </c>
      <c r="AL15" s="37">
        <f t="shared" si="8"/>
        <v>0</v>
      </c>
      <c r="AO15" s="11">
        <v>1</v>
      </c>
      <c r="AP15" s="11">
        <v>0</v>
      </c>
      <c r="AQ15" s="11">
        <v>0</v>
      </c>
      <c r="AR15" s="11">
        <v>0</v>
      </c>
      <c r="AS15" s="11">
        <v>0</v>
      </c>
      <c r="AT15" s="11">
        <v>0</v>
      </c>
      <c r="AU15" s="11"/>
      <c r="AV15" s="11"/>
      <c r="AW15" s="11"/>
      <c r="AX15" s="11"/>
      <c r="AY15" s="11"/>
      <c r="AZ15" s="11"/>
      <c r="BA15" s="36">
        <f t="shared" si="9"/>
        <v>1</v>
      </c>
      <c r="BB15" s="11">
        <v>1</v>
      </c>
      <c r="BC15" s="36">
        <f t="shared" si="10"/>
        <v>0</v>
      </c>
    </row>
    <row r="16" spans="1:55" s="7" customFormat="1" ht="33.75" x14ac:dyDescent="0.25">
      <c r="A16" s="28">
        <v>12</v>
      </c>
      <c r="B16" s="27" t="s">
        <v>45</v>
      </c>
      <c r="C16" s="18" t="s">
        <v>33</v>
      </c>
      <c r="D16" s="42" t="s">
        <v>74</v>
      </c>
      <c r="E16" s="12" t="s">
        <v>75</v>
      </c>
      <c r="F16" s="40" t="s">
        <v>126</v>
      </c>
      <c r="G16" s="12" t="s">
        <v>96</v>
      </c>
      <c r="H16" s="12" t="s">
        <v>118</v>
      </c>
      <c r="I16" s="18" t="s">
        <v>91</v>
      </c>
      <c r="J16" s="27" t="s">
        <v>45</v>
      </c>
      <c r="K16" s="12" t="s">
        <v>182</v>
      </c>
      <c r="L16" s="12"/>
      <c r="M16" s="12"/>
      <c r="N16" s="14">
        <v>15908167</v>
      </c>
      <c r="O16" s="14">
        <v>15908167</v>
      </c>
      <c r="P16" s="30">
        <f>+Q16/O16</f>
        <v>1.3540214909737872E-4</v>
      </c>
      <c r="Q16" s="14">
        <v>2154</v>
      </c>
      <c r="R16" s="18" t="s">
        <v>80</v>
      </c>
      <c r="S16" s="18">
        <v>681</v>
      </c>
      <c r="T16" s="44">
        <v>44692</v>
      </c>
      <c r="U16" s="13">
        <v>0</v>
      </c>
      <c r="V16" s="13">
        <v>0</v>
      </c>
      <c r="W16" s="13">
        <v>0</v>
      </c>
      <c r="X16" s="13">
        <v>0</v>
      </c>
      <c r="Y16" s="13">
        <v>0</v>
      </c>
      <c r="Z16" s="55">
        <v>0</v>
      </c>
      <c r="AA16" s="13"/>
      <c r="AB16" s="13"/>
      <c r="AC16" s="13"/>
      <c r="AD16" s="13"/>
      <c r="AE16" s="13"/>
      <c r="AF16" s="20"/>
      <c r="AG16" s="35">
        <f>+SUM(U16:AF16)</f>
        <v>0</v>
      </c>
      <c r="AH16" s="35">
        <f>+Q16-AG16</f>
        <v>2154</v>
      </c>
      <c r="AI16" s="21"/>
      <c r="AJ16" s="17">
        <v>108734</v>
      </c>
      <c r="AK16" s="17">
        <v>28792</v>
      </c>
      <c r="AL16" s="37">
        <f>+AJ16+AK16</f>
        <v>137526</v>
      </c>
      <c r="AO16" s="11">
        <v>0</v>
      </c>
      <c r="AP16" s="11">
        <v>0</v>
      </c>
      <c r="AQ16" s="11">
        <v>0</v>
      </c>
      <c r="AR16" s="11">
        <v>0</v>
      </c>
      <c r="AS16" s="11">
        <v>0</v>
      </c>
      <c r="AT16" s="11">
        <v>0</v>
      </c>
      <c r="AU16" s="11"/>
      <c r="AV16" s="11"/>
      <c r="AW16" s="11"/>
      <c r="AX16" s="11"/>
      <c r="AY16" s="11"/>
      <c r="AZ16" s="11"/>
      <c r="BA16" s="36">
        <f>+SUM(AO16:AZ16)</f>
        <v>0</v>
      </c>
      <c r="BB16" s="11">
        <v>0</v>
      </c>
      <c r="BC16" s="36">
        <f>BB16-BA16</f>
        <v>0</v>
      </c>
    </row>
    <row r="17" spans="1:55" s="7" customFormat="1" ht="33.75" x14ac:dyDescent="0.25">
      <c r="A17" s="28">
        <v>13</v>
      </c>
      <c r="B17" s="27" t="s">
        <v>45</v>
      </c>
      <c r="C17" s="18" t="s">
        <v>33</v>
      </c>
      <c r="D17" s="42" t="s">
        <v>138</v>
      </c>
      <c r="E17" s="12" t="s">
        <v>139</v>
      </c>
      <c r="F17" s="40" t="s">
        <v>126</v>
      </c>
      <c r="G17" s="12" t="s">
        <v>96</v>
      </c>
      <c r="H17" s="12" t="s">
        <v>141</v>
      </c>
      <c r="I17" s="18" t="s">
        <v>91</v>
      </c>
      <c r="J17" s="27" t="s">
        <v>45</v>
      </c>
      <c r="K17" s="12" t="s">
        <v>182</v>
      </c>
      <c r="L17" s="12"/>
      <c r="M17" s="12"/>
      <c r="N17" s="14">
        <v>15908167</v>
      </c>
      <c r="O17" s="14">
        <v>15908167</v>
      </c>
      <c r="P17" s="30">
        <f>+Q17/O17</f>
        <v>1.3684794734679362E-4</v>
      </c>
      <c r="Q17" s="14">
        <v>2177</v>
      </c>
      <c r="R17" s="18" t="s">
        <v>80</v>
      </c>
      <c r="S17" s="18">
        <v>681</v>
      </c>
      <c r="T17" s="44">
        <v>44692</v>
      </c>
      <c r="U17" s="13">
        <v>0</v>
      </c>
      <c r="V17" s="13">
        <v>0</v>
      </c>
      <c r="W17" s="13">
        <v>0</v>
      </c>
      <c r="X17" s="13">
        <v>0</v>
      </c>
      <c r="Y17" s="13">
        <v>0</v>
      </c>
      <c r="Z17" s="55">
        <v>0</v>
      </c>
      <c r="AA17" s="13"/>
      <c r="AB17" s="13"/>
      <c r="AC17" s="13"/>
      <c r="AD17" s="13"/>
      <c r="AE17" s="13"/>
      <c r="AF17" s="20"/>
      <c r="AG17" s="35">
        <f>+SUM(U17:AF17)</f>
        <v>0</v>
      </c>
      <c r="AH17" s="35">
        <f>+Q17-AG17</f>
        <v>2177</v>
      </c>
      <c r="AI17" s="21"/>
      <c r="AJ17" s="17">
        <v>28000</v>
      </c>
      <c r="AK17" s="17">
        <v>33090</v>
      </c>
      <c r="AL17" s="37">
        <f t="shared" ref="AL17" si="12">+AJ17+AK17</f>
        <v>61090</v>
      </c>
      <c r="AO17" s="11">
        <v>0</v>
      </c>
      <c r="AP17" s="11">
        <v>0</v>
      </c>
      <c r="AQ17" s="11">
        <v>0</v>
      </c>
      <c r="AR17" s="11">
        <v>0</v>
      </c>
      <c r="AS17" s="11">
        <v>0</v>
      </c>
      <c r="AT17" s="11">
        <v>0</v>
      </c>
      <c r="AU17" s="11"/>
      <c r="AV17" s="11"/>
      <c r="AW17" s="11"/>
      <c r="AX17" s="11"/>
      <c r="AY17" s="11"/>
      <c r="AZ17" s="11"/>
      <c r="BA17" s="36">
        <f t="shared" ref="BA17" si="13">+SUM(AO17:AZ17)</f>
        <v>0</v>
      </c>
      <c r="BB17" s="11">
        <v>0</v>
      </c>
      <c r="BC17" s="36">
        <f t="shared" ref="BC17" si="14">BB17-BA17</f>
        <v>0</v>
      </c>
    </row>
    <row r="18" spans="1:55" s="7" customFormat="1" ht="33.75" x14ac:dyDescent="0.25">
      <c r="A18" s="28">
        <v>14</v>
      </c>
      <c r="B18" s="27" t="s">
        <v>45</v>
      </c>
      <c r="C18" s="18" t="s">
        <v>33</v>
      </c>
      <c r="D18" s="38" t="s">
        <v>142</v>
      </c>
      <c r="E18" s="25" t="s">
        <v>143</v>
      </c>
      <c r="F18" s="40" t="s">
        <v>121</v>
      </c>
      <c r="G18" s="12" t="s">
        <v>144</v>
      </c>
      <c r="H18" s="12" t="s">
        <v>145</v>
      </c>
      <c r="I18" s="18" t="s">
        <v>91</v>
      </c>
      <c r="J18" s="27" t="s">
        <v>45</v>
      </c>
      <c r="K18" s="12" t="s">
        <v>177</v>
      </c>
      <c r="L18" s="12"/>
      <c r="M18" s="12"/>
      <c r="N18" s="14">
        <v>15908167</v>
      </c>
      <c r="O18" s="14">
        <v>15908167</v>
      </c>
      <c r="P18" s="30">
        <f>+Q18/O18</f>
        <v>2.3128874621444445E-2</v>
      </c>
      <c r="Q18" s="14">
        <v>367938</v>
      </c>
      <c r="R18" s="18" t="s">
        <v>80</v>
      </c>
      <c r="S18" s="18">
        <v>560</v>
      </c>
      <c r="T18" s="44">
        <v>44670</v>
      </c>
      <c r="U18" s="13">
        <v>0</v>
      </c>
      <c r="V18" s="13">
        <v>0</v>
      </c>
      <c r="W18" s="13">
        <v>0</v>
      </c>
      <c r="X18" s="13">
        <v>0</v>
      </c>
      <c r="Y18" s="13">
        <v>0</v>
      </c>
      <c r="Z18" s="55">
        <v>0</v>
      </c>
      <c r="AA18" s="13"/>
      <c r="AB18" s="13"/>
      <c r="AC18" s="13"/>
      <c r="AD18" s="13"/>
      <c r="AE18" s="13"/>
      <c r="AF18" s="20"/>
      <c r="AG18" s="35">
        <f>+SUM(U18:AF18)</f>
        <v>0</v>
      </c>
      <c r="AH18" s="35">
        <f>+Q18-AG18</f>
        <v>367938</v>
      </c>
      <c r="AI18" s="21"/>
      <c r="AJ18" s="17">
        <v>0</v>
      </c>
      <c r="AK18" s="17">
        <v>0</v>
      </c>
      <c r="AL18" s="37">
        <f t="shared" ref="AL18" si="15">+AJ18+AK18</f>
        <v>0</v>
      </c>
      <c r="AO18" s="11">
        <v>0</v>
      </c>
      <c r="AP18" s="11">
        <v>0</v>
      </c>
      <c r="AQ18" s="11">
        <v>0</v>
      </c>
      <c r="AR18" s="11">
        <v>0</v>
      </c>
      <c r="AS18" s="11">
        <v>0</v>
      </c>
      <c r="AT18" s="11">
        <v>0</v>
      </c>
      <c r="AU18" s="11"/>
      <c r="AV18" s="11"/>
      <c r="AW18" s="11"/>
      <c r="AX18" s="11"/>
      <c r="AY18" s="11"/>
      <c r="AZ18" s="11"/>
      <c r="BA18" s="36">
        <f t="shared" ref="BA18" si="16">+SUM(AO18:AZ18)</f>
        <v>0</v>
      </c>
      <c r="BB18" s="11">
        <v>1</v>
      </c>
      <c r="BC18" s="36">
        <f t="shared" ref="BC18" si="17">BB18-BA18</f>
        <v>1</v>
      </c>
    </row>
    <row r="19" spans="1:55" s="7" customFormat="1" ht="33.75" x14ac:dyDescent="0.25">
      <c r="A19" s="28">
        <v>15</v>
      </c>
      <c r="B19" s="27" t="s">
        <v>45</v>
      </c>
      <c r="C19" s="18" t="s">
        <v>33</v>
      </c>
      <c r="D19" s="18" t="s">
        <v>58</v>
      </c>
      <c r="E19" s="25" t="s">
        <v>59</v>
      </c>
      <c r="F19" s="40" t="s">
        <v>126</v>
      </c>
      <c r="G19" s="12" t="s">
        <v>98</v>
      </c>
      <c r="H19" s="12" t="s">
        <v>112</v>
      </c>
      <c r="I19" s="18" t="s">
        <v>91</v>
      </c>
      <c r="J19" s="27" t="s">
        <v>45</v>
      </c>
      <c r="K19" s="12" t="s">
        <v>124</v>
      </c>
      <c r="L19" s="12"/>
      <c r="M19" s="12"/>
      <c r="N19" s="14">
        <v>15908167</v>
      </c>
      <c r="O19" s="14">
        <v>15908167</v>
      </c>
      <c r="P19" s="30">
        <f t="shared" si="5"/>
        <v>1.1311171173900801E-3</v>
      </c>
      <c r="Q19" s="14">
        <v>17994</v>
      </c>
      <c r="R19" s="18" t="s">
        <v>80</v>
      </c>
      <c r="S19" s="18">
        <v>86</v>
      </c>
      <c r="T19" s="44">
        <v>44587</v>
      </c>
      <c r="U19" s="13">
        <v>0</v>
      </c>
      <c r="V19" s="13">
        <v>0</v>
      </c>
      <c r="W19" s="13">
        <v>0</v>
      </c>
      <c r="X19" s="13">
        <v>0</v>
      </c>
      <c r="Y19" s="13">
        <v>0</v>
      </c>
      <c r="Z19" s="55">
        <v>0</v>
      </c>
      <c r="AA19" s="13"/>
      <c r="AB19" s="13"/>
      <c r="AC19" s="13"/>
      <c r="AD19" s="13"/>
      <c r="AE19" s="13"/>
      <c r="AF19" s="20"/>
      <c r="AG19" s="35">
        <f t="shared" si="6"/>
        <v>0</v>
      </c>
      <c r="AH19" s="35">
        <f t="shared" si="7"/>
        <v>17994</v>
      </c>
      <c r="AI19" s="21"/>
      <c r="AJ19" s="43">
        <v>97110</v>
      </c>
      <c r="AK19" s="43">
        <v>0</v>
      </c>
      <c r="AL19" s="37">
        <f t="shared" si="8"/>
        <v>97110</v>
      </c>
      <c r="AO19" s="11">
        <v>0</v>
      </c>
      <c r="AP19" s="11">
        <v>0</v>
      </c>
      <c r="AQ19" s="11">
        <v>0</v>
      </c>
      <c r="AR19" s="11">
        <v>0</v>
      </c>
      <c r="AS19" s="11">
        <v>0</v>
      </c>
      <c r="AT19" s="11">
        <v>0</v>
      </c>
      <c r="AU19" s="11"/>
      <c r="AV19" s="11"/>
      <c r="AW19" s="11"/>
      <c r="AX19" s="11"/>
      <c r="AY19" s="11"/>
      <c r="AZ19" s="11"/>
      <c r="BA19" s="36">
        <f t="shared" si="9"/>
        <v>0</v>
      </c>
      <c r="BB19" s="11">
        <v>0</v>
      </c>
      <c r="BC19" s="36">
        <f t="shared" si="10"/>
        <v>0</v>
      </c>
    </row>
    <row r="20" spans="1:55" s="7" customFormat="1" ht="33.75" x14ac:dyDescent="0.25">
      <c r="A20" s="28">
        <v>16</v>
      </c>
      <c r="B20" s="27" t="s">
        <v>45</v>
      </c>
      <c r="C20" s="18" t="s">
        <v>33</v>
      </c>
      <c r="D20" s="38" t="s">
        <v>64</v>
      </c>
      <c r="E20" s="25" t="s">
        <v>65</v>
      </c>
      <c r="F20" s="40" t="s">
        <v>121</v>
      </c>
      <c r="G20" s="12" t="s">
        <v>98</v>
      </c>
      <c r="H20" s="12" t="s">
        <v>107</v>
      </c>
      <c r="I20" s="18" t="s">
        <v>91</v>
      </c>
      <c r="J20" s="27" t="s">
        <v>45</v>
      </c>
      <c r="K20" s="12" t="s">
        <v>177</v>
      </c>
      <c r="L20" s="12"/>
      <c r="M20" s="12"/>
      <c r="N20" s="14">
        <v>15908167</v>
      </c>
      <c r="O20" s="14">
        <v>15908167</v>
      </c>
      <c r="P20" s="30">
        <f t="shared" si="5"/>
        <v>2.3230771967631469E-2</v>
      </c>
      <c r="Q20" s="14">
        <v>369559</v>
      </c>
      <c r="R20" s="18" t="s">
        <v>80</v>
      </c>
      <c r="S20" s="18">
        <v>560</v>
      </c>
      <c r="T20" s="44">
        <v>44670</v>
      </c>
      <c r="U20" s="13">
        <v>0</v>
      </c>
      <c r="V20" s="13">
        <v>0</v>
      </c>
      <c r="W20" s="13">
        <v>0</v>
      </c>
      <c r="X20" s="13">
        <v>0</v>
      </c>
      <c r="Y20" s="13">
        <v>0</v>
      </c>
      <c r="Z20" s="55">
        <v>0</v>
      </c>
      <c r="AA20" s="13"/>
      <c r="AB20" s="13"/>
      <c r="AC20" s="13"/>
      <c r="AD20" s="13"/>
      <c r="AE20" s="13"/>
      <c r="AF20" s="20"/>
      <c r="AG20" s="35">
        <f t="shared" si="6"/>
        <v>0</v>
      </c>
      <c r="AH20" s="35">
        <f t="shared" si="7"/>
        <v>369559</v>
      </c>
      <c r="AI20" s="21"/>
      <c r="AJ20" s="17">
        <v>0</v>
      </c>
      <c r="AK20" s="17">
        <v>0</v>
      </c>
      <c r="AL20" s="37">
        <f t="shared" si="8"/>
        <v>0</v>
      </c>
      <c r="AO20" s="11">
        <v>0</v>
      </c>
      <c r="AP20" s="11">
        <v>0</v>
      </c>
      <c r="AQ20" s="11">
        <v>0</v>
      </c>
      <c r="AR20" s="11">
        <v>0</v>
      </c>
      <c r="AS20" s="11">
        <v>0</v>
      </c>
      <c r="AT20" s="11">
        <v>0</v>
      </c>
      <c r="AU20" s="11"/>
      <c r="AV20" s="11"/>
      <c r="AW20" s="11"/>
      <c r="AX20" s="11"/>
      <c r="AY20" s="11"/>
      <c r="AZ20" s="11"/>
      <c r="BA20" s="36">
        <f t="shared" ref="BA20:BA25" si="18">+SUM(AO20:AZ20)</f>
        <v>0</v>
      </c>
      <c r="BB20" s="11">
        <v>1</v>
      </c>
      <c r="BC20" s="36">
        <f t="shared" ref="BC20:BC25" si="19">BB20-BA20</f>
        <v>1</v>
      </c>
    </row>
    <row r="21" spans="1:55" s="7" customFormat="1" ht="33.75" x14ac:dyDescent="0.25">
      <c r="A21" s="28">
        <v>17</v>
      </c>
      <c r="B21" s="27" t="s">
        <v>45</v>
      </c>
      <c r="C21" s="18" t="s">
        <v>33</v>
      </c>
      <c r="D21" s="42" t="s">
        <v>72</v>
      </c>
      <c r="E21" s="12" t="s">
        <v>73</v>
      </c>
      <c r="F21" s="40" t="s">
        <v>126</v>
      </c>
      <c r="G21" s="12" t="s">
        <v>95</v>
      </c>
      <c r="H21" s="12" t="s">
        <v>117</v>
      </c>
      <c r="I21" s="18" t="s">
        <v>91</v>
      </c>
      <c r="J21" s="27" t="s">
        <v>45</v>
      </c>
      <c r="K21" s="12" t="s">
        <v>182</v>
      </c>
      <c r="L21" s="12"/>
      <c r="M21" s="12"/>
      <c r="N21" s="14">
        <v>15908167</v>
      </c>
      <c r="O21" s="14">
        <v>15908167</v>
      </c>
      <c r="P21" s="30">
        <f>+Q21/O21</f>
        <v>1.5687539614086274E-3</v>
      </c>
      <c r="Q21" s="14">
        <v>24956</v>
      </c>
      <c r="R21" s="18" t="s">
        <v>80</v>
      </c>
      <c r="S21" s="18">
        <v>681</v>
      </c>
      <c r="T21" s="44">
        <v>44692</v>
      </c>
      <c r="U21" s="13">
        <v>0</v>
      </c>
      <c r="V21" s="13">
        <v>0</v>
      </c>
      <c r="W21" s="13">
        <v>0</v>
      </c>
      <c r="X21" s="13">
        <v>0</v>
      </c>
      <c r="Y21" s="13">
        <v>0</v>
      </c>
      <c r="Z21" s="55">
        <v>0</v>
      </c>
      <c r="AA21" s="13"/>
      <c r="AB21" s="13"/>
      <c r="AC21" s="13"/>
      <c r="AD21" s="13"/>
      <c r="AE21" s="13"/>
      <c r="AF21" s="20"/>
      <c r="AG21" s="35">
        <f>+SUM(U21:AF21)</f>
        <v>0</v>
      </c>
      <c r="AH21" s="35">
        <f>+Q21-AG21</f>
        <v>24956</v>
      </c>
      <c r="AI21" s="21"/>
      <c r="AJ21" s="17">
        <v>94560</v>
      </c>
      <c r="AK21" s="17"/>
      <c r="AL21" s="37">
        <f>+AJ21+AK21</f>
        <v>94560</v>
      </c>
      <c r="AO21" s="11">
        <v>0</v>
      </c>
      <c r="AP21" s="11">
        <v>0</v>
      </c>
      <c r="AQ21" s="11">
        <v>0</v>
      </c>
      <c r="AR21" s="11">
        <v>0</v>
      </c>
      <c r="AS21" s="11">
        <v>0</v>
      </c>
      <c r="AT21" s="11">
        <v>0</v>
      </c>
      <c r="AU21" s="11"/>
      <c r="AV21" s="11"/>
      <c r="AW21" s="11"/>
      <c r="AX21" s="11"/>
      <c r="AY21" s="11"/>
      <c r="AZ21" s="11"/>
      <c r="BA21" s="36">
        <f>+SUM(AO21:AZ21)</f>
        <v>0</v>
      </c>
      <c r="BB21" s="11">
        <v>0</v>
      </c>
      <c r="BC21" s="36">
        <f>BB21-BA21</f>
        <v>0</v>
      </c>
    </row>
    <row r="22" spans="1:55" s="7" customFormat="1" ht="33.75" x14ac:dyDescent="0.25">
      <c r="A22" s="28">
        <v>18</v>
      </c>
      <c r="B22" s="27" t="s">
        <v>45</v>
      </c>
      <c r="C22" s="18" t="s">
        <v>33</v>
      </c>
      <c r="D22" s="38" t="s">
        <v>48</v>
      </c>
      <c r="E22" s="40" t="s">
        <v>49</v>
      </c>
      <c r="F22" s="40" t="s">
        <v>121</v>
      </c>
      <c r="G22" s="12" t="s">
        <v>101</v>
      </c>
      <c r="H22" s="12" t="s">
        <v>105</v>
      </c>
      <c r="I22" s="18" t="s">
        <v>119</v>
      </c>
      <c r="J22" s="27" t="s">
        <v>45</v>
      </c>
      <c r="K22" s="12" t="s">
        <v>122</v>
      </c>
      <c r="L22" s="12"/>
      <c r="M22" s="12"/>
      <c r="N22" s="14">
        <v>15908167</v>
      </c>
      <c r="O22" s="14">
        <v>15908167</v>
      </c>
      <c r="P22" s="30">
        <f>+Q22/O22</f>
        <v>2.1593311158978907E-2</v>
      </c>
      <c r="Q22" s="14">
        <v>343510</v>
      </c>
      <c r="R22" s="18" t="s">
        <v>80</v>
      </c>
      <c r="S22" s="18">
        <v>86</v>
      </c>
      <c r="T22" s="44">
        <v>44587</v>
      </c>
      <c r="U22" s="13">
        <v>0</v>
      </c>
      <c r="V22" s="13">
        <v>0</v>
      </c>
      <c r="W22" s="13">
        <v>0</v>
      </c>
      <c r="X22" s="13">
        <v>0</v>
      </c>
      <c r="Y22" s="13">
        <v>0</v>
      </c>
      <c r="Z22" s="55">
        <v>0</v>
      </c>
      <c r="AA22" s="13"/>
      <c r="AB22" s="13"/>
      <c r="AC22" s="13"/>
      <c r="AD22" s="13"/>
      <c r="AE22" s="13"/>
      <c r="AF22" s="20"/>
      <c r="AG22" s="35">
        <f>+SUM(U22:AF22)</f>
        <v>0</v>
      </c>
      <c r="AH22" s="35">
        <f>+Q22-AG22</f>
        <v>343510</v>
      </c>
      <c r="AI22" s="21"/>
      <c r="AJ22" s="43">
        <v>15116</v>
      </c>
      <c r="AK22" s="43">
        <v>0</v>
      </c>
      <c r="AL22" s="37">
        <f>+AJ22+AK22</f>
        <v>15116</v>
      </c>
      <c r="AO22" s="11">
        <v>1</v>
      </c>
      <c r="AP22" s="11">
        <v>0</v>
      </c>
      <c r="AQ22" s="11">
        <v>0</v>
      </c>
      <c r="AR22" s="11">
        <v>0</v>
      </c>
      <c r="AS22" s="11">
        <v>0</v>
      </c>
      <c r="AT22" s="11">
        <v>0</v>
      </c>
      <c r="AU22" s="11"/>
      <c r="AV22" s="11"/>
      <c r="AW22" s="11"/>
      <c r="AX22" s="11"/>
      <c r="AY22" s="11"/>
      <c r="AZ22" s="11"/>
      <c r="BA22" s="36">
        <f>+SUM(AO22:AZ22)</f>
        <v>1</v>
      </c>
      <c r="BB22" s="11">
        <v>1</v>
      </c>
      <c r="BC22" s="36">
        <f>BB22-BA22</f>
        <v>0</v>
      </c>
    </row>
    <row r="23" spans="1:55" s="7" customFormat="1" ht="33.75" x14ac:dyDescent="0.25">
      <c r="A23" s="28">
        <v>19</v>
      </c>
      <c r="B23" s="27" t="s">
        <v>45</v>
      </c>
      <c r="C23" s="18" t="s">
        <v>33</v>
      </c>
      <c r="D23" s="39" t="s">
        <v>52</v>
      </c>
      <c r="E23" s="41" t="s">
        <v>53</v>
      </c>
      <c r="F23" s="40" t="s">
        <v>121</v>
      </c>
      <c r="G23" s="12" t="s">
        <v>101</v>
      </c>
      <c r="H23" s="12" t="s">
        <v>109</v>
      </c>
      <c r="I23" s="18" t="s">
        <v>119</v>
      </c>
      <c r="J23" s="27" t="s">
        <v>45</v>
      </c>
      <c r="K23" s="12" t="s">
        <v>129</v>
      </c>
      <c r="L23" s="12"/>
      <c r="M23" s="12"/>
      <c r="N23" s="14">
        <v>15908167</v>
      </c>
      <c r="O23" s="14">
        <v>15908167</v>
      </c>
      <c r="P23" s="30">
        <f>+Q23/O23</f>
        <v>9.2705840968352916E-3</v>
      </c>
      <c r="Q23" s="14">
        <v>147478</v>
      </c>
      <c r="R23" s="18" t="s">
        <v>80</v>
      </c>
      <c r="S23" s="18">
        <v>86</v>
      </c>
      <c r="T23" s="44">
        <v>44587</v>
      </c>
      <c r="U23" s="13">
        <v>0</v>
      </c>
      <c r="V23" s="13">
        <v>0</v>
      </c>
      <c r="W23" s="13">
        <v>0</v>
      </c>
      <c r="X23" s="13">
        <v>0</v>
      </c>
      <c r="Y23" s="13">
        <v>0</v>
      </c>
      <c r="Z23" s="55">
        <v>0</v>
      </c>
      <c r="AA23" s="13"/>
      <c r="AB23" s="13"/>
      <c r="AC23" s="13"/>
      <c r="AD23" s="13"/>
      <c r="AE23" s="13"/>
      <c r="AF23" s="20"/>
      <c r="AG23" s="35">
        <f>+SUM(U23:AF23)</f>
        <v>0</v>
      </c>
      <c r="AH23" s="35">
        <f>+Q23-AG23</f>
        <v>147478</v>
      </c>
      <c r="AI23" s="21"/>
      <c r="AJ23" s="43">
        <v>299106</v>
      </c>
      <c r="AK23" s="43">
        <v>0</v>
      </c>
      <c r="AL23" s="37">
        <f>+AJ23+AK23</f>
        <v>299106</v>
      </c>
      <c r="AO23" s="11">
        <v>0.01</v>
      </c>
      <c r="AP23" s="11">
        <v>0.01</v>
      </c>
      <c r="AQ23" s="11">
        <v>0.02</v>
      </c>
      <c r="AR23" s="11">
        <f>0.0586-SUM(AO23:AQ23)</f>
        <v>1.8599999999999998E-2</v>
      </c>
      <c r="AS23" s="11">
        <f>0.2345-SUM(AO23:AR23)</f>
        <v>0.1759</v>
      </c>
      <c r="AT23" s="11">
        <f>0.34-SUM(AO23:AS23)</f>
        <v>0.10550000000000004</v>
      </c>
      <c r="AU23" s="11"/>
      <c r="AV23" s="11"/>
      <c r="AW23" s="11"/>
      <c r="AX23" s="11"/>
      <c r="AY23" s="11"/>
      <c r="AZ23" s="11"/>
      <c r="BA23" s="36">
        <f>+SUM(AO23:AZ23)</f>
        <v>0.34</v>
      </c>
      <c r="BB23" s="11">
        <v>1</v>
      </c>
      <c r="BC23" s="36">
        <f>BB23-BA23</f>
        <v>0.65999999999999992</v>
      </c>
    </row>
    <row r="24" spans="1:55" s="7" customFormat="1" ht="45" x14ac:dyDescent="0.25">
      <c r="A24" s="28">
        <v>20</v>
      </c>
      <c r="B24" s="27" t="s">
        <v>45</v>
      </c>
      <c r="C24" s="18" t="s">
        <v>33</v>
      </c>
      <c r="D24" s="42" t="s">
        <v>68</v>
      </c>
      <c r="E24" s="12" t="s">
        <v>69</v>
      </c>
      <c r="F24" s="40" t="s">
        <v>121</v>
      </c>
      <c r="G24" s="12" t="s">
        <v>94</v>
      </c>
      <c r="H24" s="12" t="s">
        <v>115</v>
      </c>
      <c r="I24" s="18" t="s">
        <v>91</v>
      </c>
      <c r="J24" s="27" t="s">
        <v>45</v>
      </c>
      <c r="K24" s="12" t="s">
        <v>186</v>
      </c>
      <c r="L24" s="12"/>
      <c r="M24" s="12"/>
      <c r="N24" s="14">
        <v>15908167</v>
      </c>
      <c r="O24" s="14">
        <v>15908167</v>
      </c>
      <c r="P24" s="30">
        <f>+Q24/O24</f>
        <v>4.1268173762571136E-2</v>
      </c>
      <c r="Q24" s="14">
        <v>656501</v>
      </c>
      <c r="R24" s="18" t="s">
        <v>80</v>
      </c>
      <c r="S24" s="18">
        <v>560</v>
      </c>
      <c r="T24" s="44">
        <v>44670</v>
      </c>
      <c r="U24" s="13">
        <v>0</v>
      </c>
      <c r="V24" s="13">
        <v>0</v>
      </c>
      <c r="W24" s="13">
        <v>0</v>
      </c>
      <c r="X24" s="13">
        <v>0</v>
      </c>
      <c r="Y24" s="13">
        <v>0</v>
      </c>
      <c r="Z24" s="55">
        <v>0</v>
      </c>
      <c r="AA24" s="13"/>
      <c r="AB24" s="13"/>
      <c r="AC24" s="13"/>
      <c r="AD24" s="13"/>
      <c r="AE24" s="13"/>
      <c r="AF24" s="20"/>
      <c r="AG24" s="35">
        <f>+SUM(U24:AF24)</f>
        <v>0</v>
      </c>
      <c r="AH24" s="35">
        <f>+Q24-AG24</f>
        <v>656501</v>
      </c>
      <c r="AI24" s="21"/>
      <c r="AJ24" s="17">
        <v>0</v>
      </c>
      <c r="AK24" s="17">
        <v>0</v>
      </c>
      <c r="AL24" s="37">
        <f>+AJ24+AK24</f>
        <v>0</v>
      </c>
      <c r="AO24" s="11">
        <v>0</v>
      </c>
      <c r="AP24" s="11">
        <v>0</v>
      </c>
      <c r="AQ24" s="11">
        <v>0</v>
      </c>
      <c r="AR24" s="11">
        <v>0</v>
      </c>
      <c r="AS24" s="11">
        <v>0</v>
      </c>
      <c r="AT24" s="11">
        <v>0</v>
      </c>
      <c r="AU24" s="11"/>
      <c r="AV24" s="11"/>
      <c r="AW24" s="11"/>
      <c r="AX24" s="11"/>
      <c r="AY24" s="11"/>
      <c r="AZ24" s="11"/>
      <c r="BA24" s="36">
        <f>+SUM(AO24:AZ24)</f>
        <v>0</v>
      </c>
      <c r="BB24" s="11">
        <v>1</v>
      </c>
      <c r="BC24" s="36">
        <f>BB24-BA24</f>
        <v>1</v>
      </c>
    </row>
    <row r="25" spans="1:55" s="7" customFormat="1" ht="33.75" x14ac:dyDescent="0.25">
      <c r="A25" s="28">
        <v>21</v>
      </c>
      <c r="B25" s="27" t="s">
        <v>45</v>
      </c>
      <c r="C25" s="18" t="s">
        <v>33</v>
      </c>
      <c r="D25" s="42" t="s">
        <v>66</v>
      </c>
      <c r="E25" s="12" t="s">
        <v>67</v>
      </c>
      <c r="F25" s="40" t="s">
        <v>121</v>
      </c>
      <c r="G25" s="12" t="s">
        <v>97</v>
      </c>
      <c r="H25" s="12" t="s">
        <v>114</v>
      </c>
      <c r="I25" s="18" t="s">
        <v>91</v>
      </c>
      <c r="J25" s="27" t="s">
        <v>45</v>
      </c>
      <c r="K25" s="12" t="s">
        <v>177</v>
      </c>
      <c r="L25" s="12"/>
      <c r="M25" s="12"/>
      <c r="N25" s="14">
        <v>15908167</v>
      </c>
      <c r="O25" s="14">
        <v>15908167</v>
      </c>
      <c r="P25" s="30">
        <f t="shared" si="5"/>
        <v>4.2607360106290057E-2</v>
      </c>
      <c r="Q25" s="14">
        <v>677805</v>
      </c>
      <c r="R25" s="18" t="s">
        <v>80</v>
      </c>
      <c r="S25" s="18">
        <v>560</v>
      </c>
      <c r="T25" s="44">
        <v>44670</v>
      </c>
      <c r="U25" s="13">
        <v>0</v>
      </c>
      <c r="V25" s="13">
        <v>0</v>
      </c>
      <c r="W25" s="13">
        <v>0</v>
      </c>
      <c r="X25" s="13">
        <v>0</v>
      </c>
      <c r="Y25" s="13">
        <v>0</v>
      </c>
      <c r="Z25" s="55">
        <v>0</v>
      </c>
      <c r="AA25" s="13"/>
      <c r="AB25" s="13"/>
      <c r="AC25" s="13"/>
      <c r="AD25" s="13"/>
      <c r="AE25" s="13"/>
      <c r="AF25" s="20"/>
      <c r="AG25" s="35">
        <f t="shared" si="6"/>
        <v>0</v>
      </c>
      <c r="AH25" s="35">
        <f t="shared" si="7"/>
        <v>677805</v>
      </c>
      <c r="AI25" s="21"/>
      <c r="AJ25" s="17">
        <v>0</v>
      </c>
      <c r="AK25" s="17">
        <v>0</v>
      </c>
      <c r="AL25" s="37">
        <f t="shared" si="8"/>
        <v>0</v>
      </c>
      <c r="AO25" s="11">
        <v>0</v>
      </c>
      <c r="AP25" s="11">
        <v>0</v>
      </c>
      <c r="AQ25" s="11">
        <v>0</v>
      </c>
      <c r="AR25" s="11">
        <v>0</v>
      </c>
      <c r="AS25" s="11">
        <v>0</v>
      </c>
      <c r="AT25" s="11">
        <v>0</v>
      </c>
      <c r="AU25" s="11"/>
      <c r="AV25" s="11"/>
      <c r="AW25" s="11"/>
      <c r="AX25" s="11"/>
      <c r="AY25" s="11"/>
      <c r="AZ25" s="11"/>
      <c r="BA25" s="36">
        <f t="shared" si="18"/>
        <v>0</v>
      </c>
      <c r="BB25" s="11">
        <v>1</v>
      </c>
      <c r="BC25" s="36">
        <f t="shared" si="19"/>
        <v>1</v>
      </c>
    </row>
    <row r="26" spans="1:55" s="7" customFormat="1" ht="33.75" x14ac:dyDescent="0.25">
      <c r="A26" s="28">
        <v>22</v>
      </c>
      <c r="B26" s="27" t="s">
        <v>45</v>
      </c>
      <c r="C26" s="18" t="s">
        <v>33</v>
      </c>
      <c r="D26" s="42" t="s">
        <v>70</v>
      </c>
      <c r="E26" s="12" t="s">
        <v>71</v>
      </c>
      <c r="F26" s="40" t="s">
        <v>121</v>
      </c>
      <c r="G26" s="12" t="s">
        <v>97</v>
      </c>
      <c r="H26" s="12" t="s">
        <v>116</v>
      </c>
      <c r="I26" s="18" t="s">
        <v>91</v>
      </c>
      <c r="J26" s="27" t="s">
        <v>45</v>
      </c>
      <c r="K26" s="12" t="s">
        <v>177</v>
      </c>
      <c r="L26" s="12"/>
      <c r="M26" s="12"/>
      <c r="N26" s="14">
        <v>15908167</v>
      </c>
      <c r="O26" s="14">
        <v>15908167</v>
      </c>
      <c r="P26" s="30">
        <f t="shared" si="5"/>
        <v>3.5497112898047904E-2</v>
      </c>
      <c r="Q26" s="14">
        <v>564694</v>
      </c>
      <c r="R26" s="18" t="s">
        <v>80</v>
      </c>
      <c r="S26" s="18">
        <v>560</v>
      </c>
      <c r="T26" s="44">
        <v>44670</v>
      </c>
      <c r="U26" s="13">
        <v>0</v>
      </c>
      <c r="V26" s="13">
        <v>0</v>
      </c>
      <c r="W26" s="13">
        <v>0</v>
      </c>
      <c r="X26" s="13">
        <v>0</v>
      </c>
      <c r="Y26" s="13">
        <v>0</v>
      </c>
      <c r="Z26" s="55">
        <v>0</v>
      </c>
      <c r="AA26" s="13"/>
      <c r="AB26" s="13"/>
      <c r="AC26" s="13"/>
      <c r="AD26" s="13"/>
      <c r="AE26" s="13"/>
      <c r="AF26" s="20"/>
      <c r="AG26" s="35">
        <f t="shared" si="6"/>
        <v>0</v>
      </c>
      <c r="AH26" s="35">
        <f t="shared" si="7"/>
        <v>564694</v>
      </c>
      <c r="AI26" s="21"/>
      <c r="AJ26" s="17">
        <v>0</v>
      </c>
      <c r="AK26" s="17">
        <v>0</v>
      </c>
      <c r="AL26" s="37">
        <f t="shared" si="8"/>
        <v>0</v>
      </c>
      <c r="AO26" s="11">
        <v>0</v>
      </c>
      <c r="AP26" s="11">
        <v>0</v>
      </c>
      <c r="AQ26" s="11">
        <v>0</v>
      </c>
      <c r="AR26" s="11">
        <v>0</v>
      </c>
      <c r="AS26" s="11">
        <v>0</v>
      </c>
      <c r="AT26" s="11">
        <v>0</v>
      </c>
      <c r="AU26" s="11"/>
      <c r="AV26" s="11"/>
      <c r="AW26" s="11"/>
      <c r="AX26" s="11"/>
      <c r="AY26" s="11"/>
      <c r="AZ26" s="11"/>
      <c r="BA26" s="36">
        <f t="shared" si="9"/>
        <v>0</v>
      </c>
      <c r="BB26" s="11">
        <v>1</v>
      </c>
      <c r="BC26" s="36">
        <f t="shared" si="10"/>
        <v>1</v>
      </c>
    </row>
    <row r="27" spans="1:55" s="7" customFormat="1" x14ac:dyDescent="0.25">
      <c r="A27" s="62" t="s">
        <v>2</v>
      </c>
      <c r="B27" s="62"/>
      <c r="C27" s="62"/>
      <c r="D27" s="62"/>
      <c r="E27" s="62"/>
      <c r="F27" s="45"/>
      <c r="G27" s="34"/>
      <c r="H27" s="34"/>
      <c r="I27" s="34"/>
      <c r="J27" s="34"/>
      <c r="K27" s="34"/>
      <c r="L27" s="34">
        <f>SUM(L10:L16)</f>
        <v>0</v>
      </c>
      <c r="M27" s="34">
        <f>SUM(M10:M16)</f>
        <v>0</v>
      </c>
      <c r="N27" s="23">
        <v>15908167</v>
      </c>
      <c r="O27" s="23">
        <v>15908167</v>
      </c>
      <c r="P27" s="31">
        <f t="shared" si="5"/>
        <v>0.99911925742293251</v>
      </c>
      <c r="Q27" s="23">
        <f>SUM(Q5:Q26)</f>
        <v>15894156</v>
      </c>
      <c r="R27" s="34"/>
      <c r="S27" s="34"/>
      <c r="T27" s="34"/>
      <c r="U27" s="23">
        <f>SUM(U5:U26)</f>
        <v>0</v>
      </c>
      <c r="V27" s="23">
        <f t="shared" ref="V27:AF27" si="20">SUM(V5:V26)</f>
        <v>193417.21299999999</v>
      </c>
      <c r="W27" s="23">
        <f t="shared" si="20"/>
        <v>398296.50199999998</v>
      </c>
      <c r="X27" s="23">
        <f t="shared" si="20"/>
        <v>187832.997</v>
      </c>
      <c r="Y27" s="23">
        <f t="shared" si="20"/>
        <v>101487</v>
      </c>
      <c r="Z27" s="23">
        <f t="shared" si="20"/>
        <v>176279</v>
      </c>
      <c r="AA27" s="23">
        <f t="shared" si="20"/>
        <v>0</v>
      </c>
      <c r="AB27" s="23">
        <f t="shared" si="20"/>
        <v>0</v>
      </c>
      <c r="AC27" s="23">
        <f t="shared" si="20"/>
        <v>0</v>
      </c>
      <c r="AD27" s="23">
        <f t="shared" si="20"/>
        <v>0</v>
      </c>
      <c r="AE27" s="23">
        <f t="shared" si="20"/>
        <v>0</v>
      </c>
      <c r="AF27" s="23">
        <f t="shared" si="20"/>
        <v>0</v>
      </c>
      <c r="AG27" s="35">
        <f>+SUM(U27:AF27)</f>
        <v>1057312.7119999998</v>
      </c>
      <c r="AH27" s="35">
        <f>+Q27-AG27</f>
        <v>14836843.288000001</v>
      </c>
      <c r="AI27" s="21"/>
      <c r="AJ27" s="35">
        <f>SUM(AJ5:AJ26)</f>
        <v>16240332</v>
      </c>
      <c r="AK27" s="35">
        <f>SUM(AK5:AK26)</f>
        <v>2725333</v>
      </c>
      <c r="AL27" s="35">
        <f>SUM(AL5:AL26)</f>
        <v>18965665</v>
      </c>
      <c r="AO27" s="24">
        <f>SUM(AO5:AO26)</f>
        <v>3.9818999999999996</v>
      </c>
      <c r="AP27" s="24">
        <f>SUM(AP5:AP26)</f>
        <v>3.7799999999999993E-2</v>
      </c>
      <c r="AQ27" s="24">
        <f t="shared" ref="AQ27:AS27" si="21">SUM(AQ5:AQ26)</f>
        <v>3.0000000000000009E-2</v>
      </c>
      <c r="AR27" s="24">
        <f t="shared" si="21"/>
        <v>5.269999999999999E-2</v>
      </c>
      <c r="AS27" s="24">
        <f t="shared" si="21"/>
        <v>0.2079</v>
      </c>
      <c r="AT27" s="24">
        <f>SUM(AT5:AT26)</f>
        <v>0.17890000000000006</v>
      </c>
      <c r="AU27" s="24">
        <f t="shared" ref="AU27:AZ27" si="22">SUM(AU5:AU26)</f>
        <v>0</v>
      </c>
      <c r="AV27" s="24">
        <f t="shared" si="22"/>
        <v>0</v>
      </c>
      <c r="AW27" s="24">
        <f t="shared" si="22"/>
        <v>0</v>
      </c>
      <c r="AX27" s="24">
        <f t="shared" si="22"/>
        <v>0</v>
      </c>
      <c r="AY27" s="24">
        <f t="shared" si="22"/>
        <v>0</v>
      </c>
      <c r="AZ27" s="24">
        <f t="shared" si="22"/>
        <v>0</v>
      </c>
      <c r="BA27" s="24">
        <f>SUM(BA5:BA26)</f>
        <v>4.4892000000000003</v>
      </c>
      <c r="BB27" s="24">
        <f>SUM(BB5:BB26)</f>
        <v>12.637662337662338</v>
      </c>
      <c r="BC27" s="24">
        <f>SUM(BC5:BC26)</f>
        <v>8.1484623376623375</v>
      </c>
    </row>
    <row r="28" spans="1:55" x14ac:dyDescent="0.25">
      <c r="A28" s="63"/>
      <c r="B28" s="63"/>
      <c r="C28" s="63"/>
      <c r="D28" s="63"/>
      <c r="E28" s="63"/>
      <c r="F28" s="47"/>
      <c r="G28" s="33"/>
      <c r="H28" s="33"/>
      <c r="Q28" s="59"/>
      <c r="Y28" s="7"/>
      <c r="AI28" s="32"/>
    </row>
    <row r="29" spans="1:55" x14ac:dyDescent="0.25">
      <c r="Q29" s="59"/>
      <c r="Y29" s="7"/>
    </row>
  </sheetData>
  <autoFilter ref="A4:AH27"/>
  <mergeCells count="23">
    <mergeCell ref="AJ1:AN1"/>
    <mergeCell ref="AJ2:AM2"/>
    <mergeCell ref="AO2:BC2"/>
    <mergeCell ref="AR3:AR4"/>
    <mergeCell ref="U3:AH3"/>
    <mergeCell ref="AJ3:AL3"/>
    <mergeCell ref="AO3:AO4"/>
    <mergeCell ref="AW3:AW4"/>
    <mergeCell ref="AS3:AS4"/>
    <mergeCell ref="AT3:AT4"/>
    <mergeCell ref="AU3:AU4"/>
    <mergeCell ref="AV3:AV4"/>
    <mergeCell ref="BA3:BA4"/>
    <mergeCell ref="BB3:BB4"/>
    <mergeCell ref="BC3:BC4"/>
    <mergeCell ref="AZ3:AZ4"/>
    <mergeCell ref="AX3:AX4"/>
    <mergeCell ref="AY3:AY4"/>
    <mergeCell ref="A27:E27"/>
    <mergeCell ref="A28:E28"/>
    <mergeCell ref="AP3:AP4"/>
    <mergeCell ref="AQ3:AQ4"/>
    <mergeCell ref="B3:C3"/>
  </mergeCells>
  <phoneticPr fontId="9" type="noConversion"/>
  <conditionalFormatting sqref="D11">
    <cfRule type="duplicateValues" dxfId="24" priority="25"/>
  </conditionalFormatting>
  <conditionalFormatting sqref="D12">
    <cfRule type="duplicateValues" dxfId="23" priority="24"/>
  </conditionalFormatting>
  <conditionalFormatting sqref="D22">
    <cfRule type="duplicateValues" dxfId="22" priority="23"/>
  </conditionalFormatting>
  <conditionalFormatting sqref="D15">
    <cfRule type="duplicateValues" dxfId="21" priority="22"/>
  </conditionalFormatting>
  <conditionalFormatting sqref="D23">
    <cfRule type="duplicateValues" dxfId="20" priority="21"/>
  </conditionalFormatting>
  <conditionalFormatting sqref="D5">
    <cfRule type="duplicateValues" dxfId="19" priority="20"/>
  </conditionalFormatting>
  <conditionalFormatting sqref="D8">
    <cfRule type="duplicateValues" dxfId="18" priority="19"/>
  </conditionalFormatting>
  <conditionalFormatting sqref="D19">
    <cfRule type="duplicateValues" dxfId="17" priority="18"/>
  </conditionalFormatting>
  <conditionalFormatting sqref="D24">
    <cfRule type="duplicateValues" dxfId="16" priority="16"/>
  </conditionalFormatting>
  <conditionalFormatting sqref="D26">
    <cfRule type="duplicateValues" dxfId="15" priority="15"/>
  </conditionalFormatting>
  <conditionalFormatting sqref="D21">
    <cfRule type="duplicateValues" dxfId="14" priority="14"/>
  </conditionalFormatting>
  <conditionalFormatting sqref="D16">
    <cfRule type="duplicateValues" dxfId="13" priority="13"/>
  </conditionalFormatting>
  <conditionalFormatting sqref="D6">
    <cfRule type="duplicateValues" dxfId="12" priority="6"/>
  </conditionalFormatting>
  <conditionalFormatting sqref="D18">
    <cfRule type="duplicateValues" dxfId="11" priority="1"/>
  </conditionalFormatting>
  <conditionalFormatting sqref="D20 D13 D9 D25">
    <cfRule type="duplicateValues" dxfId="10" priority="26"/>
  </conditionalFormatting>
  <conditionalFormatting sqref="D17 D14">
    <cfRule type="duplicateValues" dxfId="9" priority="27"/>
  </conditionalFormatting>
  <pageMargins left="0.7" right="0.7" top="0.75" bottom="0.75" header="0.3" footer="0.3"/>
  <pageSetup scale="3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BD10"/>
  <sheetViews>
    <sheetView showGridLines="0" topLeftCell="S1" zoomScaleNormal="100" workbookViewId="0">
      <selection activeCell="AC21" sqref="AC21"/>
    </sheetView>
  </sheetViews>
  <sheetFormatPr baseColWidth="10" defaultColWidth="11.42578125" defaultRowHeight="11.25" x14ac:dyDescent="0.25"/>
  <cols>
    <col min="1" max="1" width="11.42578125" style="6"/>
    <col min="2" max="2" width="4.42578125" style="6" customWidth="1"/>
    <col min="3" max="3" width="11.5703125" style="6" bestFit="1" customWidth="1"/>
    <col min="4" max="4" width="7.85546875" style="6" customWidth="1"/>
    <col min="5" max="5" width="12.7109375" style="6" customWidth="1"/>
    <col min="6" max="6" width="29.140625" style="6" customWidth="1"/>
    <col min="7" max="7" width="18.42578125" style="6" customWidth="1"/>
    <col min="8" max="8" width="12" style="6" customWidth="1"/>
    <col min="9" max="9" width="12.28515625" style="6" customWidth="1"/>
    <col min="10" max="10" width="9.7109375" style="6" customWidth="1"/>
    <col min="11" max="11" width="12" style="6" customWidth="1"/>
    <col min="12" max="12" width="39.28515625" style="6" customWidth="1"/>
    <col min="13" max="13" width="19.85546875" style="6" customWidth="1"/>
    <col min="14" max="14" width="19" style="6" customWidth="1"/>
    <col min="15" max="17" width="12.7109375" style="6" customWidth="1"/>
    <col min="18" max="18" width="12" style="6" customWidth="1"/>
    <col min="19" max="21" width="12.7109375" style="6" customWidth="1"/>
    <col min="22" max="32" width="8.28515625" style="6" customWidth="1"/>
    <col min="33" max="35" width="11.42578125" style="6" customWidth="1"/>
    <col min="36" max="36" width="13.28515625" style="6" customWidth="1"/>
    <col min="37" max="44" width="11.42578125" style="6"/>
    <col min="45" max="45" width="12" style="6" bestFit="1" customWidth="1"/>
    <col min="46" max="54" width="11.42578125" style="6"/>
    <col min="55" max="56" width="12.7109375" style="6" customWidth="1"/>
    <col min="57" max="16384" width="11.42578125" style="6"/>
  </cols>
  <sheetData>
    <row r="1" spans="2:56" ht="15" customHeight="1" x14ac:dyDescent="0.25">
      <c r="E1" s="46" t="s">
        <v>183</v>
      </c>
      <c r="F1" s="46"/>
      <c r="G1" s="48"/>
      <c r="H1" s="48"/>
      <c r="I1" s="48"/>
      <c r="J1" s="48"/>
      <c r="K1" s="48"/>
      <c r="L1" s="48"/>
      <c r="M1" s="48"/>
      <c r="N1" s="48"/>
      <c r="O1" s="46"/>
      <c r="P1" s="46"/>
      <c r="Q1" s="46"/>
      <c r="R1" s="46"/>
      <c r="S1" s="46"/>
      <c r="T1" s="46"/>
      <c r="U1" s="46"/>
      <c r="V1" s="46"/>
      <c r="W1" s="46"/>
      <c r="X1" s="46"/>
      <c r="Y1" s="46"/>
      <c r="Z1" s="46"/>
      <c r="AA1" s="46"/>
      <c r="AB1" s="46"/>
      <c r="AC1" s="46"/>
      <c r="AD1" s="46"/>
      <c r="AE1" s="46"/>
      <c r="AF1" s="46"/>
      <c r="AG1" s="46"/>
      <c r="AH1" s="46"/>
      <c r="AI1" s="46"/>
      <c r="AJ1" s="8"/>
      <c r="AK1" s="65" t="s">
        <v>35</v>
      </c>
      <c r="AL1" s="65"/>
      <c r="AM1" s="66"/>
      <c r="AN1" s="66"/>
      <c r="AO1" s="66"/>
    </row>
    <row r="2" spans="2:56" ht="11.25" customHeight="1" x14ac:dyDescent="0.25">
      <c r="G2" s="7"/>
      <c r="H2" s="7"/>
      <c r="I2" s="7"/>
      <c r="J2" s="7"/>
      <c r="K2" s="7"/>
      <c r="L2" s="7"/>
      <c r="M2" s="7"/>
      <c r="N2" s="7"/>
      <c r="AK2" s="72" t="s">
        <v>26</v>
      </c>
      <c r="AL2" s="72"/>
      <c r="AM2" s="72"/>
      <c r="AN2" s="72"/>
      <c r="AP2" s="68" t="s">
        <v>37</v>
      </c>
      <c r="AQ2" s="68"/>
      <c r="AR2" s="68"/>
      <c r="AS2" s="68"/>
      <c r="AT2" s="68"/>
      <c r="AU2" s="68"/>
      <c r="AV2" s="68"/>
      <c r="AW2" s="68"/>
      <c r="AX2" s="68"/>
      <c r="AY2" s="68"/>
      <c r="AZ2" s="68"/>
      <c r="BA2" s="68"/>
      <c r="BB2" s="68"/>
      <c r="BC2" s="68"/>
      <c r="BD2" s="68"/>
    </row>
    <row r="3" spans="2:56" ht="15" customHeight="1" x14ac:dyDescent="0.25">
      <c r="C3" s="64"/>
      <c r="D3" s="64"/>
      <c r="G3" s="7"/>
      <c r="H3" s="7"/>
      <c r="I3" s="7"/>
      <c r="J3" s="7"/>
      <c r="K3" s="7"/>
      <c r="L3" s="49"/>
      <c r="M3" s="49"/>
      <c r="N3" s="49"/>
      <c r="Q3" s="53"/>
      <c r="R3" s="1"/>
      <c r="S3" s="2"/>
      <c r="T3" s="1"/>
      <c r="U3" s="1"/>
      <c r="V3" s="68" t="s">
        <v>36</v>
      </c>
      <c r="W3" s="68"/>
      <c r="X3" s="68"/>
      <c r="Y3" s="68"/>
      <c r="Z3" s="68"/>
      <c r="AA3" s="68"/>
      <c r="AB3" s="68"/>
      <c r="AC3" s="68"/>
      <c r="AD3" s="68"/>
      <c r="AE3" s="68"/>
      <c r="AF3" s="68"/>
      <c r="AG3" s="68"/>
      <c r="AH3" s="68"/>
      <c r="AI3" s="68"/>
      <c r="AJ3" s="5"/>
      <c r="AK3" s="69" t="s">
        <v>25</v>
      </c>
      <c r="AL3" s="70"/>
      <c r="AM3" s="71"/>
      <c r="AP3" s="60" t="s">
        <v>16</v>
      </c>
      <c r="AQ3" s="60" t="s">
        <v>15</v>
      </c>
      <c r="AR3" s="60" t="s">
        <v>14</v>
      </c>
      <c r="AS3" s="60" t="s">
        <v>13</v>
      </c>
      <c r="AT3" s="60" t="s">
        <v>12</v>
      </c>
      <c r="AU3" s="60" t="s">
        <v>11</v>
      </c>
      <c r="AV3" s="60" t="s">
        <v>10</v>
      </c>
      <c r="AW3" s="60" t="s">
        <v>9</v>
      </c>
      <c r="AX3" s="60" t="s">
        <v>8</v>
      </c>
      <c r="AY3" s="60" t="s">
        <v>7</v>
      </c>
      <c r="AZ3" s="60" t="s">
        <v>6</v>
      </c>
      <c r="BA3" s="60" t="s">
        <v>5</v>
      </c>
      <c r="BB3" s="60" t="s">
        <v>38</v>
      </c>
      <c r="BC3" s="60" t="s">
        <v>44</v>
      </c>
      <c r="BD3" s="60" t="s">
        <v>39</v>
      </c>
    </row>
    <row r="4" spans="2:56" s="26" customFormat="1" ht="56.25" x14ac:dyDescent="0.25">
      <c r="B4" s="3" t="s">
        <v>24</v>
      </c>
      <c r="C4" s="3" t="s">
        <v>28</v>
      </c>
      <c r="D4" s="9" t="s">
        <v>34</v>
      </c>
      <c r="E4" s="3" t="s">
        <v>23</v>
      </c>
      <c r="F4" s="3" t="s">
        <v>22</v>
      </c>
      <c r="G4" s="3" t="s">
        <v>120</v>
      </c>
      <c r="H4" s="9" t="s">
        <v>21</v>
      </c>
      <c r="I4" s="9" t="s">
        <v>20</v>
      </c>
      <c r="J4" s="9" t="s">
        <v>19</v>
      </c>
      <c r="K4" s="9" t="s">
        <v>18</v>
      </c>
      <c r="L4" s="9" t="s">
        <v>17</v>
      </c>
      <c r="M4" s="9" t="s">
        <v>30</v>
      </c>
      <c r="N4" s="9" t="s">
        <v>92</v>
      </c>
      <c r="O4" s="9" t="s">
        <v>41</v>
      </c>
      <c r="P4" s="9" t="s">
        <v>42</v>
      </c>
      <c r="Q4" s="9" t="s">
        <v>27</v>
      </c>
      <c r="R4" s="9" t="s">
        <v>40</v>
      </c>
      <c r="S4" s="9" t="s">
        <v>32</v>
      </c>
      <c r="T4" s="9" t="s">
        <v>31</v>
      </c>
      <c r="U4" s="9" t="s">
        <v>29</v>
      </c>
      <c r="V4" s="29" t="s">
        <v>16</v>
      </c>
      <c r="W4" s="9" t="s">
        <v>15</v>
      </c>
      <c r="X4" s="9" t="s">
        <v>14</v>
      </c>
      <c r="Y4" s="9" t="s">
        <v>13</v>
      </c>
      <c r="Z4" s="9" t="s">
        <v>12</v>
      </c>
      <c r="AA4" s="9" t="s">
        <v>11</v>
      </c>
      <c r="AB4" s="9" t="s">
        <v>10</v>
      </c>
      <c r="AC4" s="9" t="s">
        <v>9</v>
      </c>
      <c r="AD4" s="9" t="s">
        <v>8</v>
      </c>
      <c r="AE4" s="9" t="s">
        <v>7</v>
      </c>
      <c r="AF4" s="9" t="s">
        <v>6</v>
      </c>
      <c r="AG4" s="9" t="s">
        <v>5</v>
      </c>
      <c r="AH4" s="9" t="s">
        <v>43</v>
      </c>
      <c r="AI4" s="9" t="s">
        <v>4</v>
      </c>
      <c r="AJ4" s="10"/>
      <c r="AK4" s="3">
        <v>2023</v>
      </c>
      <c r="AL4" s="3">
        <v>2024</v>
      </c>
      <c r="AM4" s="4" t="s">
        <v>3</v>
      </c>
      <c r="AP4" s="61"/>
      <c r="AQ4" s="61"/>
      <c r="AR4" s="61"/>
      <c r="AS4" s="61"/>
      <c r="AT4" s="61"/>
      <c r="AU4" s="61"/>
      <c r="AV4" s="61"/>
      <c r="AW4" s="61"/>
      <c r="AX4" s="61"/>
      <c r="AY4" s="61"/>
      <c r="AZ4" s="61"/>
      <c r="BA4" s="61"/>
      <c r="BB4" s="61"/>
      <c r="BC4" s="61"/>
      <c r="BD4" s="61">
        <f>BC4-BB4</f>
        <v>0</v>
      </c>
    </row>
    <row r="5" spans="2:56" s="7" customFormat="1" ht="33.75" x14ac:dyDescent="0.25">
      <c r="B5" s="28">
        <v>1</v>
      </c>
      <c r="C5" s="27" t="s">
        <v>45</v>
      </c>
      <c r="D5" s="28" t="s">
        <v>33</v>
      </c>
      <c r="E5" s="18" t="s">
        <v>76</v>
      </c>
      <c r="F5" s="25" t="s">
        <v>77</v>
      </c>
      <c r="G5" s="25" t="s">
        <v>121</v>
      </c>
      <c r="H5" s="12" t="s">
        <v>87</v>
      </c>
      <c r="I5" s="12" t="s">
        <v>89</v>
      </c>
      <c r="J5" s="18" t="s">
        <v>91</v>
      </c>
      <c r="K5" s="27" t="s">
        <v>45</v>
      </c>
      <c r="L5" s="12" t="s">
        <v>184</v>
      </c>
      <c r="M5" s="12"/>
      <c r="N5" s="12"/>
      <c r="O5" s="14">
        <v>11975967</v>
      </c>
      <c r="P5" s="14">
        <v>11975967</v>
      </c>
      <c r="Q5" s="30">
        <f>+R5/P5</f>
        <v>0.10666854709936993</v>
      </c>
      <c r="R5" s="14">
        <v>1277459</v>
      </c>
      <c r="S5" s="18" t="s">
        <v>80</v>
      </c>
      <c r="T5" s="18">
        <v>196</v>
      </c>
      <c r="U5" s="44">
        <v>44595</v>
      </c>
      <c r="V5" s="13">
        <v>0</v>
      </c>
      <c r="W5" s="13">
        <v>0</v>
      </c>
      <c r="X5" s="13">
        <v>41143</v>
      </c>
      <c r="Y5" s="13">
        <v>0</v>
      </c>
      <c r="Z5" s="13">
        <v>0</v>
      </c>
      <c r="AA5" s="55">
        <v>0</v>
      </c>
      <c r="AB5" s="13"/>
      <c r="AC5" s="13"/>
      <c r="AD5" s="13"/>
      <c r="AE5" s="13"/>
      <c r="AF5" s="13"/>
      <c r="AG5" s="20"/>
      <c r="AH5" s="35">
        <f>+SUM(V5:AG5)</f>
        <v>41143</v>
      </c>
      <c r="AI5" s="35">
        <f>+R5-AH5</f>
        <v>1236316</v>
      </c>
      <c r="AJ5" s="21"/>
      <c r="AK5" s="17">
        <v>8346122</v>
      </c>
      <c r="AL5" s="17">
        <v>7339231</v>
      </c>
      <c r="AM5" s="37">
        <f>+AK5+AL5</f>
        <v>15685353</v>
      </c>
      <c r="AP5" s="11">
        <v>0</v>
      </c>
      <c r="AQ5" s="11">
        <v>0</v>
      </c>
      <c r="AR5" s="11">
        <v>0</v>
      </c>
      <c r="AS5" s="11">
        <v>0</v>
      </c>
      <c r="AT5" s="11">
        <v>0</v>
      </c>
      <c r="AU5" s="57">
        <v>0</v>
      </c>
      <c r="AV5" s="11"/>
      <c r="AW5" s="11"/>
      <c r="AX5" s="11"/>
      <c r="AY5" s="11"/>
      <c r="AZ5" s="11"/>
      <c r="BA5" s="11"/>
      <c r="BB5" s="36">
        <f>+SUM(AP5:BA5)</f>
        <v>0</v>
      </c>
      <c r="BC5" s="11">
        <f>60/720</f>
        <v>8.3333333333333329E-2</v>
      </c>
      <c r="BD5" s="36">
        <f>BC5-BB5</f>
        <v>8.3333333333333329E-2</v>
      </c>
    </row>
    <row r="6" spans="2:56" s="7" customFormat="1" ht="33.75" x14ac:dyDescent="0.25">
      <c r="B6" s="28">
        <v>2</v>
      </c>
      <c r="C6" s="27" t="s">
        <v>45</v>
      </c>
      <c r="D6" s="18" t="s">
        <v>33</v>
      </c>
      <c r="E6" s="18" t="s">
        <v>78</v>
      </c>
      <c r="F6" s="25" t="s">
        <v>79</v>
      </c>
      <c r="G6" s="25" t="s">
        <v>121</v>
      </c>
      <c r="H6" s="12" t="s">
        <v>88</v>
      </c>
      <c r="I6" s="12" t="s">
        <v>90</v>
      </c>
      <c r="J6" s="18" t="s">
        <v>91</v>
      </c>
      <c r="K6" s="27" t="s">
        <v>45</v>
      </c>
      <c r="L6" s="12" t="s">
        <v>131</v>
      </c>
      <c r="M6" s="12"/>
      <c r="N6" s="12"/>
      <c r="O6" s="14">
        <v>11975967</v>
      </c>
      <c r="P6" s="14">
        <v>11975967</v>
      </c>
      <c r="Q6" s="30">
        <f>+R6/P6</f>
        <v>7.3729411579039922E-2</v>
      </c>
      <c r="R6" s="14">
        <v>882981</v>
      </c>
      <c r="S6" s="18" t="s">
        <v>80</v>
      </c>
      <c r="T6" s="18">
        <v>196</v>
      </c>
      <c r="U6" s="44">
        <v>44595</v>
      </c>
      <c r="V6" s="13">
        <v>0</v>
      </c>
      <c r="W6" s="13">
        <v>0</v>
      </c>
      <c r="X6" s="13">
        <v>0</v>
      </c>
      <c r="Y6" s="13">
        <v>0</v>
      </c>
      <c r="Z6" s="13">
        <v>0</v>
      </c>
      <c r="AA6" s="55">
        <v>0</v>
      </c>
      <c r="AB6" s="13"/>
      <c r="AC6" s="13"/>
      <c r="AD6" s="13"/>
      <c r="AE6" s="13"/>
      <c r="AF6" s="13"/>
      <c r="AG6" s="20"/>
      <c r="AH6" s="35">
        <f t="shared" ref="AH6" si="0">+SUM(V6:AG6)</f>
        <v>0</v>
      </c>
      <c r="AI6" s="35">
        <f t="shared" ref="AI6" si="1">+R6-AH6</f>
        <v>882981</v>
      </c>
      <c r="AJ6" s="21"/>
      <c r="AK6" s="17">
        <v>919601</v>
      </c>
      <c r="AL6" s="17">
        <v>2860</v>
      </c>
      <c r="AM6" s="37">
        <f t="shared" ref="AM6" si="2">+AK6+AL6</f>
        <v>922461</v>
      </c>
      <c r="AP6" s="11">
        <v>0</v>
      </c>
      <c r="AQ6" s="11">
        <v>0</v>
      </c>
      <c r="AR6" s="11">
        <v>0</v>
      </c>
      <c r="AS6" s="11">
        <v>0</v>
      </c>
      <c r="AT6" s="11">
        <v>0</v>
      </c>
      <c r="AU6" s="57">
        <v>0</v>
      </c>
      <c r="AV6" s="11"/>
      <c r="AW6" s="11"/>
      <c r="AX6" s="11"/>
      <c r="AY6" s="11"/>
      <c r="AZ6" s="11"/>
      <c r="BA6" s="11"/>
      <c r="BB6" s="36">
        <f t="shared" ref="BB6" si="3">+SUM(AP6:BA6)</f>
        <v>0</v>
      </c>
      <c r="BC6" s="11">
        <f>90/660</f>
        <v>0.13636363636363635</v>
      </c>
      <c r="BD6" s="36">
        <f t="shared" ref="BD6:BD7" si="4">BC6-BB6</f>
        <v>0.13636363636363635</v>
      </c>
    </row>
    <row r="7" spans="2:56" s="7" customFormat="1" x14ac:dyDescent="0.25">
      <c r="B7" s="62" t="s">
        <v>2</v>
      </c>
      <c r="C7" s="62"/>
      <c r="D7" s="62"/>
      <c r="E7" s="62"/>
      <c r="F7" s="62"/>
      <c r="G7" s="45"/>
      <c r="H7" s="22"/>
      <c r="I7" s="22"/>
      <c r="J7" s="22"/>
      <c r="K7" s="22"/>
      <c r="L7" s="22"/>
      <c r="M7" s="22">
        <f>SUM(M5:M6)</f>
        <v>0</v>
      </c>
      <c r="N7" s="22">
        <f>SUM(N5:N6)</f>
        <v>0</v>
      </c>
      <c r="O7" s="23">
        <v>11975967</v>
      </c>
      <c r="P7" s="23">
        <v>11975967</v>
      </c>
      <c r="Q7" s="31">
        <f>+R7/P7</f>
        <v>0.18039795867840985</v>
      </c>
      <c r="R7" s="23">
        <f>SUM(R5:R6)</f>
        <v>2160440</v>
      </c>
      <c r="S7" s="22"/>
      <c r="T7" s="22"/>
      <c r="U7" s="22"/>
      <c r="V7" s="23">
        <f t="shared" ref="V7:AI7" si="5">SUM(V5:V6)</f>
        <v>0</v>
      </c>
      <c r="W7" s="23">
        <f t="shared" si="5"/>
        <v>0</v>
      </c>
      <c r="X7" s="23">
        <f t="shared" si="5"/>
        <v>41143</v>
      </c>
      <c r="Y7" s="23">
        <f t="shared" si="5"/>
        <v>0</v>
      </c>
      <c r="Z7" s="23">
        <f t="shared" si="5"/>
        <v>0</v>
      </c>
      <c r="AA7" s="56">
        <f t="shared" si="5"/>
        <v>0</v>
      </c>
      <c r="AB7" s="23">
        <f t="shared" si="5"/>
        <v>0</v>
      </c>
      <c r="AC7" s="23">
        <f t="shared" si="5"/>
        <v>0</v>
      </c>
      <c r="AD7" s="23">
        <f t="shared" si="5"/>
        <v>0</v>
      </c>
      <c r="AE7" s="23">
        <f t="shared" si="5"/>
        <v>0</v>
      </c>
      <c r="AF7" s="23">
        <f t="shared" si="5"/>
        <v>0</v>
      </c>
      <c r="AG7" s="23">
        <f t="shared" si="5"/>
        <v>0</v>
      </c>
      <c r="AH7" s="23">
        <f t="shared" si="5"/>
        <v>41143</v>
      </c>
      <c r="AI7" s="23">
        <f t="shared" si="5"/>
        <v>2119297</v>
      </c>
      <c r="AJ7" s="21"/>
      <c r="AK7" s="35">
        <f>SUM(AK5:AK6)</f>
        <v>9265723</v>
      </c>
      <c r="AL7" s="35">
        <f>SUM(AL5:AL6)</f>
        <v>7342091</v>
      </c>
      <c r="AM7" s="35">
        <f>SUM(AM5:AM6)</f>
        <v>16607814</v>
      </c>
      <c r="AP7" s="24">
        <f t="shared" ref="AP7:BC7" si="6">SUM(AP5:AP6)</f>
        <v>0</v>
      </c>
      <c r="AQ7" s="24">
        <f t="shared" si="6"/>
        <v>0</v>
      </c>
      <c r="AR7" s="24">
        <f t="shared" si="6"/>
        <v>0</v>
      </c>
      <c r="AS7" s="24">
        <f t="shared" si="6"/>
        <v>0</v>
      </c>
      <c r="AT7" s="24">
        <f t="shared" si="6"/>
        <v>0</v>
      </c>
      <c r="AU7" s="58">
        <f t="shared" si="6"/>
        <v>0</v>
      </c>
      <c r="AV7" s="24">
        <f t="shared" si="6"/>
        <v>0</v>
      </c>
      <c r="AW7" s="24">
        <f t="shared" si="6"/>
        <v>0</v>
      </c>
      <c r="AX7" s="24">
        <f t="shared" si="6"/>
        <v>0</v>
      </c>
      <c r="AY7" s="24">
        <f t="shared" si="6"/>
        <v>0</v>
      </c>
      <c r="AZ7" s="24">
        <f t="shared" si="6"/>
        <v>0</v>
      </c>
      <c r="BA7" s="24">
        <f t="shared" si="6"/>
        <v>0</v>
      </c>
      <c r="BB7" s="24">
        <f t="shared" si="6"/>
        <v>0</v>
      </c>
      <c r="BC7" s="24">
        <f t="shared" si="6"/>
        <v>0.21969696969696967</v>
      </c>
      <c r="BD7" s="36">
        <f t="shared" si="4"/>
        <v>0.21969696969696967</v>
      </c>
    </row>
    <row r="8" spans="2:56" x14ac:dyDescent="0.25">
      <c r="B8" s="63"/>
      <c r="C8" s="63"/>
      <c r="D8" s="63"/>
      <c r="E8" s="63"/>
      <c r="F8" s="63"/>
      <c r="G8" s="47"/>
      <c r="H8" s="5"/>
      <c r="I8" s="5"/>
      <c r="AJ8" s="8"/>
      <c r="AT8" s="7"/>
    </row>
    <row r="9" spans="2:56" ht="22.5" x14ac:dyDescent="0.25">
      <c r="B9" s="15" t="s">
        <v>1</v>
      </c>
      <c r="C9" s="15"/>
      <c r="D9" s="15"/>
      <c r="E9" s="73"/>
      <c r="F9" s="73"/>
      <c r="G9" s="73"/>
      <c r="H9" s="73"/>
      <c r="I9" s="73"/>
      <c r="J9" s="73"/>
      <c r="K9" s="73"/>
      <c r="L9" s="73"/>
      <c r="M9" s="73"/>
      <c r="N9" s="73"/>
      <c r="O9" s="73"/>
      <c r="P9" s="73"/>
      <c r="Q9" s="73"/>
      <c r="R9" s="73"/>
      <c r="S9" s="73"/>
      <c r="T9" s="73"/>
      <c r="U9" s="73"/>
      <c r="V9" s="73"/>
      <c r="W9" s="73"/>
      <c r="X9" s="73"/>
      <c r="Y9" s="73"/>
      <c r="Z9" s="73"/>
      <c r="AA9" s="73"/>
      <c r="AB9" s="73"/>
      <c r="AC9" s="73"/>
      <c r="AD9" s="73"/>
      <c r="AE9" s="73"/>
      <c r="AF9" s="73"/>
      <c r="AG9" s="73"/>
      <c r="AH9" s="73"/>
      <c r="AI9" s="73"/>
      <c r="AJ9" s="8"/>
    </row>
    <row r="10" spans="2:56" ht="15" x14ac:dyDescent="0.25">
      <c r="B10" s="73" t="s">
        <v>0</v>
      </c>
      <c r="C10" s="73"/>
      <c r="D10" s="74"/>
      <c r="E10" s="74"/>
      <c r="F10" s="74"/>
      <c r="G10" s="74"/>
      <c r="H10" s="74"/>
      <c r="I10" s="74"/>
      <c r="J10" s="74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  <c r="V10" s="16"/>
      <c r="W10" s="16"/>
      <c r="X10" s="16"/>
      <c r="Y10" s="16"/>
      <c r="Z10" s="16"/>
      <c r="AA10" s="16"/>
      <c r="AB10" s="16"/>
      <c r="AC10" s="16"/>
      <c r="AD10" s="16"/>
      <c r="AE10" s="16"/>
      <c r="AF10" s="16"/>
      <c r="AG10" s="16"/>
      <c r="AH10" s="16"/>
      <c r="AI10" s="16"/>
      <c r="AJ10" s="8"/>
    </row>
  </sheetData>
  <mergeCells count="25">
    <mergeCell ref="AX3:AX4"/>
    <mergeCell ref="AY3:AY4"/>
    <mergeCell ref="AZ3:AZ4"/>
    <mergeCell ref="BA3:BA4"/>
    <mergeCell ref="B10:J10"/>
    <mergeCell ref="C3:D3"/>
    <mergeCell ref="B7:F7"/>
    <mergeCell ref="B8:F8"/>
    <mergeCell ref="E9:AI9"/>
    <mergeCell ref="AK2:AN2"/>
    <mergeCell ref="AK1:AO1"/>
    <mergeCell ref="V3:AI3"/>
    <mergeCell ref="AP2:BD2"/>
    <mergeCell ref="AK3:AM3"/>
    <mergeCell ref="AP3:AP4"/>
    <mergeCell ref="AQ3:AQ4"/>
    <mergeCell ref="AR3:AR4"/>
    <mergeCell ref="AS3:AS4"/>
    <mergeCell ref="AT3:AT4"/>
    <mergeCell ref="AU3:AU4"/>
    <mergeCell ref="AV3:AV4"/>
    <mergeCell ref="BB3:BB4"/>
    <mergeCell ref="BC3:BC4"/>
    <mergeCell ref="BD3:BD4"/>
    <mergeCell ref="AW3:AW4"/>
  </mergeCells>
  <pageMargins left="0.7" right="0.7" top="0.75" bottom="0.75" header="0.3" footer="0.3"/>
  <pageSetup scale="3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D18"/>
  <sheetViews>
    <sheetView showGridLines="0" zoomScaleNormal="100" workbookViewId="0">
      <selection activeCell="AV7" sqref="AV7"/>
    </sheetView>
  </sheetViews>
  <sheetFormatPr baseColWidth="10" defaultColWidth="11.42578125" defaultRowHeight="11.25" x14ac:dyDescent="0.25"/>
  <cols>
    <col min="1" max="1" width="4.42578125" style="6" customWidth="1"/>
    <col min="2" max="2" width="11.5703125" style="6" bestFit="1" customWidth="1"/>
    <col min="3" max="3" width="7.85546875" style="6" customWidth="1"/>
    <col min="4" max="4" width="12.7109375" style="6" customWidth="1"/>
    <col min="5" max="5" width="29.140625" style="6" customWidth="1"/>
    <col min="6" max="6" width="10" style="6" customWidth="1"/>
    <col min="7" max="7" width="12" style="6" customWidth="1"/>
    <col min="8" max="8" width="12.28515625" style="6" customWidth="1"/>
    <col min="9" max="9" width="9.7109375" style="6" customWidth="1"/>
    <col min="10" max="10" width="12" style="6" customWidth="1"/>
    <col min="11" max="11" width="39.28515625" style="6" customWidth="1"/>
    <col min="12" max="12" width="19.85546875" style="6" customWidth="1"/>
    <col min="13" max="13" width="19" style="6" customWidth="1"/>
    <col min="14" max="17" width="12.7109375" style="6" customWidth="1"/>
    <col min="18" max="18" width="12" style="6" customWidth="1"/>
    <col min="19" max="21" width="12.7109375" style="6" customWidth="1"/>
    <col min="22" max="32" width="8.28515625" style="6" customWidth="1"/>
    <col min="33" max="35" width="11.42578125" style="6" customWidth="1"/>
    <col min="36" max="36" width="13.28515625" style="6" customWidth="1"/>
    <col min="37" max="54" width="11.42578125" style="6"/>
    <col min="55" max="56" width="12.7109375" style="6" customWidth="1"/>
    <col min="57" max="16384" width="11.42578125" style="6"/>
  </cols>
  <sheetData>
    <row r="1" spans="1:56" ht="15" customHeight="1" x14ac:dyDescent="0.25">
      <c r="D1" s="46" t="s">
        <v>183</v>
      </c>
      <c r="E1" s="46"/>
      <c r="F1" s="48"/>
      <c r="G1" s="48"/>
      <c r="H1" s="48"/>
      <c r="I1" s="48"/>
      <c r="J1" s="48"/>
      <c r="K1" s="48"/>
      <c r="L1" s="48"/>
      <c r="M1" s="48"/>
      <c r="N1" s="48"/>
      <c r="O1" s="46"/>
      <c r="P1" s="46"/>
      <c r="Q1" s="46"/>
      <c r="R1" s="46"/>
      <c r="S1" s="46"/>
      <c r="T1" s="46"/>
      <c r="U1" s="46"/>
      <c r="V1" s="46"/>
      <c r="W1" s="46"/>
      <c r="X1" s="46"/>
      <c r="Y1" s="46"/>
      <c r="Z1" s="46"/>
      <c r="AA1" s="46"/>
      <c r="AB1" s="46"/>
      <c r="AC1" s="46"/>
      <c r="AD1" s="46"/>
      <c r="AE1" s="46"/>
      <c r="AF1" s="46"/>
      <c r="AG1" s="46"/>
      <c r="AH1" s="46"/>
      <c r="AI1" s="46"/>
      <c r="AJ1" s="32"/>
      <c r="AK1" s="65"/>
      <c r="AL1" s="65"/>
      <c r="AM1" s="66"/>
      <c r="AN1" s="66"/>
      <c r="AO1" s="66"/>
    </row>
    <row r="2" spans="1:56" x14ac:dyDescent="0.25">
      <c r="F2" s="7"/>
      <c r="G2" s="7"/>
      <c r="H2" s="7"/>
      <c r="I2" s="7"/>
      <c r="J2" s="7"/>
      <c r="K2" s="7"/>
      <c r="L2" s="7"/>
      <c r="M2" s="7"/>
      <c r="N2" s="7"/>
      <c r="AK2" s="67"/>
      <c r="AL2" s="67"/>
      <c r="AM2" s="67"/>
      <c r="AN2" s="67"/>
      <c r="AP2" s="68" t="s">
        <v>37</v>
      </c>
      <c r="AQ2" s="68"/>
      <c r="AR2" s="68"/>
      <c r="AS2" s="68"/>
      <c r="AT2" s="68"/>
      <c r="AU2" s="68"/>
      <c r="AV2" s="68"/>
      <c r="AW2" s="68"/>
      <c r="AX2" s="68"/>
      <c r="AY2" s="68"/>
      <c r="AZ2" s="68"/>
      <c r="BA2" s="68"/>
      <c r="BB2" s="68"/>
      <c r="BC2" s="68"/>
      <c r="BD2" s="68"/>
    </row>
    <row r="3" spans="1:56" ht="15" x14ac:dyDescent="0.25">
      <c r="B3" s="64"/>
      <c r="C3" s="64"/>
      <c r="F3" s="7"/>
      <c r="G3" s="7"/>
      <c r="H3" s="7"/>
      <c r="I3" s="7"/>
      <c r="J3" s="7"/>
      <c r="K3" s="49"/>
      <c r="L3" s="49"/>
      <c r="M3" s="49"/>
      <c r="N3" s="7"/>
      <c r="P3" s="64"/>
      <c r="Q3" s="75"/>
      <c r="R3" s="1"/>
      <c r="S3" s="2"/>
      <c r="T3" s="1"/>
      <c r="U3" s="1"/>
      <c r="V3" s="68" t="s">
        <v>36</v>
      </c>
      <c r="W3" s="68"/>
      <c r="X3" s="68"/>
      <c r="Y3" s="68"/>
      <c r="Z3" s="68"/>
      <c r="AA3" s="68"/>
      <c r="AB3" s="68"/>
      <c r="AC3" s="68"/>
      <c r="AD3" s="68"/>
      <c r="AE3" s="68"/>
      <c r="AF3" s="68"/>
      <c r="AG3" s="68"/>
      <c r="AH3" s="68"/>
      <c r="AI3" s="68"/>
      <c r="AJ3" s="33"/>
      <c r="AK3" s="69" t="s">
        <v>25</v>
      </c>
      <c r="AL3" s="70"/>
      <c r="AM3" s="71"/>
      <c r="AP3" s="60" t="s">
        <v>16</v>
      </c>
      <c r="AQ3" s="60" t="s">
        <v>15</v>
      </c>
      <c r="AR3" s="60" t="s">
        <v>14</v>
      </c>
      <c r="AS3" s="60" t="s">
        <v>13</v>
      </c>
      <c r="AT3" s="60" t="s">
        <v>12</v>
      </c>
      <c r="AU3" s="60" t="s">
        <v>11</v>
      </c>
      <c r="AV3" s="60" t="s">
        <v>10</v>
      </c>
      <c r="AW3" s="60" t="s">
        <v>9</v>
      </c>
      <c r="AX3" s="60" t="s">
        <v>8</v>
      </c>
      <c r="AY3" s="60" t="s">
        <v>7</v>
      </c>
      <c r="AZ3" s="60" t="s">
        <v>6</v>
      </c>
      <c r="BA3" s="60" t="s">
        <v>5</v>
      </c>
      <c r="BB3" s="60" t="s">
        <v>38</v>
      </c>
      <c r="BC3" s="60" t="s">
        <v>44</v>
      </c>
      <c r="BD3" s="60" t="s">
        <v>39</v>
      </c>
    </row>
    <row r="4" spans="1:56" s="33" customFormat="1" ht="56.25" x14ac:dyDescent="0.25">
      <c r="A4" s="3" t="s">
        <v>24</v>
      </c>
      <c r="B4" s="3" t="s">
        <v>28</v>
      </c>
      <c r="C4" s="9" t="s">
        <v>34</v>
      </c>
      <c r="D4" s="3" t="s">
        <v>23</v>
      </c>
      <c r="E4" s="3" t="s">
        <v>22</v>
      </c>
      <c r="F4" s="3" t="s">
        <v>120</v>
      </c>
      <c r="G4" s="9" t="s">
        <v>21</v>
      </c>
      <c r="H4" s="9" t="s">
        <v>20</v>
      </c>
      <c r="I4" s="9" t="s">
        <v>19</v>
      </c>
      <c r="J4" s="9" t="s">
        <v>18</v>
      </c>
      <c r="K4" s="9" t="s">
        <v>17</v>
      </c>
      <c r="L4" s="9" t="s">
        <v>30</v>
      </c>
      <c r="M4" s="9" t="s">
        <v>92</v>
      </c>
      <c r="N4" s="9" t="s">
        <v>41</v>
      </c>
      <c r="O4" s="9" t="s">
        <v>42</v>
      </c>
      <c r="P4" s="9" t="s">
        <v>132</v>
      </c>
      <c r="Q4" s="9" t="s">
        <v>27</v>
      </c>
      <c r="R4" s="9" t="s">
        <v>40</v>
      </c>
      <c r="S4" s="9" t="s">
        <v>32</v>
      </c>
      <c r="T4" s="9" t="s">
        <v>31</v>
      </c>
      <c r="U4" s="9" t="s">
        <v>29</v>
      </c>
      <c r="V4" s="29" t="s">
        <v>16</v>
      </c>
      <c r="W4" s="9" t="s">
        <v>15</v>
      </c>
      <c r="X4" s="9" t="s">
        <v>14</v>
      </c>
      <c r="Y4" s="9" t="s">
        <v>13</v>
      </c>
      <c r="Z4" s="9" t="s">
        <v>12</v>
      </c>
      <c r="AA4" s="9" t="s">
        <v>11</v>
      </c>
      <c r="AB4" s="9" t="s">
        <v>10</v>
      </c>
      <c r="AC4" s="9" t="s">
        <v>9</v>
      </c>
      <c r="AD4" s="9" t="s">
        <v>8</v>
      </c>
      <c r="AE4" s="9" t="s">
        <v>7</v>
      </c>
      <c r="AF4" s="9" t="s">
        <v>6</v>
      </c>
      <c r="AG4" s="9" t="s">
        <v>5</v>
      </c>
      <c r="AH4" s="9" t="s">
        <v>43</v>
      </c>
      <c r="AI4" s="9" t="s">
        <v>4</v>
      </c>
      <c r="AJ4" s="10"/>
      <c r="AK4" s="3">
        <v>2023</v>
      </c>
      <c r="AL4" s="3">
        <v>2024</v>
      </c>
      <c r="AM4" s="4" t="s">
        <v>3</v>
      </c>
      <c r="AP4" s="61"/>
      <c r="AQ4" s="61"/>
      <c r="AR4" s="61"/>
      <c r="AS4" s="61"/>
      <c r="AT4" s="61"/>
      <c r="AU4" s="61"/>
      <c r="AV4" s="61"/>
      <c r="AW4" s="61"/>
      <c r="AX4" s="61"/>
      <c r="AY4" s="61"/>
      <c r="AZ4" s="61"/>
      <c r="BA4" s="61"/>
      <c r="BB4" s="61"/>
      <c r="BC4" s="61"/>
      <c r="BD4" s="61">
        <f>BC4-BB4</f>
        <v>0</v>
      </c>
    </row>
    <row r="5" spans="1:56" s="7" customFormat="1" ht="33.75" x14ac:dyDescent="0.25">
      <c r="A5" s="28">
        <v>1</v>
      </c>
      <c r="B5" s="27" t="s">
        <v>45</v>
      </c>
      <c r="C5" s="18" t="s">
        <v>33</v>
      </c>
      <c r="D5" s="38" t="s">
        <v>146</v>
      </c>
      <c r="E5" s="25" t="s">
        <v>147</v>
      </c>
      <c r="F5" s="40" t="s">
        <v>121</v>
      </c>
      <c r="G5" s="12" t="s">
        <v>135</v>
      </c>
      <c r="H5" s="12" t="s">
        <v>166</v>
      </c>
      <c r="I5" s="18" t="s">
        <v>91</v>
      </c>
      <c r="J5" s="27" t="s">
        <v>45</v>
      </c>
      <c r="K5" s="12" t="s">
        <v>125</v>
      </c>
      <c r="L5" s="12"/>
      <c r="M5" s="12"/>
      <c r="N5" s="14"/>
      <c r="O5" s="14"/>
      <c r="P5" s="19"/>
      <c r="Q5" s="30" t="e">
        <f t="shared" ref="Q5:Q16" si="0">+R5/O5</f>
        <v>#DIV/0!</v>
      </c>
      <c r="R5" s="14">
        <v>0</v>
      </c>
      <c r="S5" s="12"/>
      <c r="T5" s="12"/>
      <c r="U5" s="12"/>
      <c r="V5" s="13">
        <v>0</v>
      </c>
      <c r="W5" s="13">
        <v>0</v>
      </c>
      <c r="X5" s="13">
        <v>0</v>
      </c>
      <c r="Y5" s="13">
        <v>0</v>
      </c>
      <c r="Z5" s="13">
        <v>0</v>
      </c>
      <c r="AA5" s="55">
        <v>0</v>
      </c>
      <c r="AB5" s="13"/>
      <c r="AC5" s="13"/>
      <c r="AD5" s="13"/>
      <c r="AE5" s="13"/>
      <c r="AF5" s="13"/>
      <c r="AG5" s="20"/>
      <c r="AH5" s="35">
        <f t="shared" ref="AH5:AH8" si="1">+SUM(V5:AG5)</f>
        <v>0</v>
      </c>
      <c r="AI5" s="35">
        <f t="shared" ref="AI5:AI16" si="2">+R5-AH5</f>
        <v>0</v>
      </c>
      <c r="AJ5" s="21"/>
      <c r="AK5" s="17">
        <v>0</v>
      </c>
      <c r="AL5" s="17">
        <v>0</v>
      </c>
      <c r="AM5" s="37">
        <f t="shared" ref="AM5:AM16" si="3">+AK5+AL5</f>
        <v>0</v>
      </c>
      <c r="AP5" s="11">
        <v>0</v>
      </c>
      <c r="AQ5" s="11">
        <v>0</v>
      </c>
      <c r="AR5" s="11">
        <v>0</v>
      </c>
      <c r="AS5" s="11">
        <v>0</v>
      </c>
      <c r="AT5" s="11">
        <v>0</v>
      </c>
      <c r="AU5" s="11">
        <v>0</v>
      </c>
      <c r="AV5" s="11"/>
      <c r="AW5" s="11"/>
      <c r="AX5" s="11"/>
      <c r="AY5" s="11"/>
      <c r="AZ5" s="11"/>
      <c r="BA5" s="11"/>
      <c r="BB5" s="36">
        <f t="shared" ref="BB5:BB8" si="4">+SUM(AP5:BA5)</f>
        <v>0</v>
      </c>
      <c r="BC5" s="11">
        <v>1</v>
      </c>
      <c r="BD5" s="36">
        <f t="shared" ref="BD5:BD16" si="5">BC5-BB5</f>
        <v>1</v>
      </c>
    </row>
    <row r="6" spans="1:56" s="7" customFormat="1" ht="45" x14ac:dyDescent="0.25">
      <c r="A6" s="28">
        <v>2</v>
      </c>
      <c r="B6" s="27" t="s">
        <v>45</v>
      </c>
      <c r="C6" s="18" t="s">
        <v>33</v>
      </c>
      <c r="D6" s="38" t="s">
        <v>148</v>
      </c>
      <c r="E6" s="25" t="s">
        <v>149</v>
      </c>
      <c r="F6" s="40" t="s">
        <v>121</v>
      </c>
      <c r="G6" s="12" t="s">
        <v>167</v>
      </c>
      <c r="H6" s="12" t="s">
        <v>103</v>
      </c>
      <c r="I6" s="18" t="s">
        <v>91</v>
      </c>
      <c r="J6" s="27" t="s">
        <v>45</v>
      </c>
      <c r="K6" s="12" t="s">
        <v>125</v>
      </c>
      <c r="L6" s="12"/>
      <c r="M6" s="12"/>
      <c r="N6" s="14"/>
      <c r="O6" s="14"/>
      <c r="P6" s="19"/>
      <c r="Q6" s="30" t="e">
        <f t="shared" si="0"/>
        <v>#DIV/0!</v>
      </c>
      <c r="R6" s="14">
        <v>0</v>
      </c>
      <c r="S6" s="12"/>
      <c r="T6" s="12"/>
      <c r="U6" s="12"/>
      <c r="V6" s="13">
        <v>0</v>
      </c>
      <c r="W6" s="13">
        <v>0</v>
      </c>
      <c r="X6" s="13">
        <v>0</v>
      </c>
      <c r="Y6" s="13">
        <v>0</v>
      </c>
      <c r="Z6" s="13">
        <v>0</v>
      </c>
      <c r="AA6" s="55">
        <v>0</v>
      </c>
      <c r="AB6" s="13"/>
      <c r="AC6" s="13"/>
      <c r="AD6" s="13"/>
      <c r="AE6" s="13"/>
      <c r="AF6" s="13"/>
      <c r="AG6" s="20"/>
      <c r="AH6" s="35">
        <f t="shared" ref="AH6" si="6">+SUM(V6:AG6)</f>
        <v>0</v>
      </c>
      <c r="AI6" s="35">
        <f t="shared" si="2"/>
        <v>0</v>
      </c>
      <c r="AJ6" s="21"/>
      <c r="AK6" s="17">
        <v>0</v>
      </c>
      <c r="AL6" s="17">
        <v>0</v>
      </c>
      <c r="AM6" s="37">
        <f t="shared" si="3"/>
        <v>0</v>
      </c>
      <c r="AP6" s="11">
        <v>0</v>
      </c>
      <c r="AQ6" s="11">
        <v>0</v>
      </c>
      <c r="AR6" s="11">
        <v>0</v>
      </c>
      <c r="AS6" s="11">
        <v>0</v>
      </c>
      <c r="AT6" s="11">
        <v>0</v>
      </c>
      <c r="AU6" s="11">
        <v>0</v>
      </c>
      <c r="AV6" s="11"/>
      <c r="AW6" s="11"/>
      <c r="AX6" s="11"/>
      <c r="AY6" s="11"/>
      <c r="AZ6" s="11"/>
      <c r="BA6" s="11"/>
      <c r="BB6" s="36">
        <f t="shared" si="4"/>
        <v>0</v>
      </c>
      <c r="BC6" s="11">
        <v>1</v>
      </c>
      <c r="BD6" s="36">
        <f t="shared" si="5"/>
        <v>1</v>
      </c>
    </row>
    <row r="7" spans="1:56" s="7" customFormat="1" ht="33.75" x14ac:dyDescent="0.25">
      <c r="A7" s="28">
        <v>3</v>
      </c>
      <c r="B7" s="27" t="s">
        <v>45</v>
      </c>
      <c r="C7" s="18" t="s">
        <v>33</v>
      </c>
      <c r="D7" s="38" t="s">
        <v>150</v>
      </c>
      <c r="E7" s="25" t="s">
        <v>151</v>
      </c>
      <c r="F7" s="40" t="s">
        <v>121</v>
      </c>
      <c r="G7" s="12" t="s">
        <v>93</v>
      </c>
      <c r="H7" s="12" t="s">
        <v>106</v>
      </c>
      <c r="I7" s="18" t="s">
        <v>91</v>
      </c>
      <c r="J7" s="27" t="s">
        <v>45</v>
      </c>
      <c r="K7" s="12" t="s">
        <v>125</v>
      </c>
      <c r="L7" s="12"/>
      <c r="M7" s="12"/>
      <c r="N7" s="14"/>
      <c r="O7" s="14"/>
      <c r="P7" s="19"/>
      <c r="Q7" s="30" t="e">
        <f t="shared" si="0"/>
        <v>#DIV/0!</v>
      </c>
      <c r="R7" s="14">
        <v>0</v>
      </c>
      <c r="S7" s="12"/>
      <c r="T7" s="12"/>
      <c r="U7" s="12"/>
      <c r="V7" s="13">
        <v>0</v>
      </c>
      <c r="W7" s="13">
        <v>0</v>
      </c>
      <c r="X7" s="13">
        <v>0</v>
      </c>
      <c r="Y7" s="13">
        <v>0</v>
      </c>
      <c r="Z7" s="13">
        <v>0</v>
      </c>
      <c r="AA7" s="55">
        <v>0</v>
      </c>
      <c r="AB7" s="13"/>
      <c r="AC7" s="13"/>
      <c r="AD7" s="13"/>
      <c r="AE7" s="13"/>
      <c r="AF7" s="13"/>
      <c r="AG7" s="20"/>
      <c r="AH7" s="35">
        <f t="shared" si="1"/>
        <v>0</v>
      </c>
      <c r="AI7" s="35">
        <f t="shared" si="2"/>
        <v>0</v>
      </c>
      <c r="AJ7" s="21"/>
      <c r="AK7" s="17">
        <v>0</v>
      </c>
      <c r="AL7" s="17">
        <v>0</v>
      </c>
      <c r="AM7" s="37">
        <f t="shared" si="3"/>
        <v>0</v>
      </c>
      <c r="AP7" s="11">
        <v>0</v>
      </c>
      <c r="AQ7" s="11">
        <v>0</v>
      </c>
      <c r="AR7" s="11">
        <v>0</v>
      </c>
      <c r="AS7" s="11">
        <v>0</v>
      </c>
      <c r="AT7" s="11">
        <v>0</v>
      </c>
      <c r="AU7" s="11">
        <v>0</v>
      </c>
      <c r="AV7" s="11"/>
      <c r="AW7" s="11"/>
      <c r="AX7" s="11"/>
      <c r="AY7" s="11"/>
      <c r="AZ7" s="11"/>
      <c r="BA7" s="11"/>
      <c r="BB7" s="36">
        <f t="shared" si="4"/>
        <v>0</v>
      </c>
      <c r="BC7" s="11">
        <v>1</v>
      </c>
      <c r="BD7" s="36">
        <f t="shared" si="5"/>
        <v>1</v>
      </c>
    </row>
    <row r="8" spans="1:56" s="7" customFormat="1" ht="33.75" x14ac:dyDescent="0.25">
      <c r="A8" s="28">
        <v>4</v>
      </c>
      <c r="B8" s="27" t="s">
        <v>45</v>
      </c>
      <c r="C8" s="18" t="s">
        <v>33</v>
      </c>
      <c r="D8" s="42" t="s">
        <v>152</v>
      </c>
      <c r="E8" s="12" t="s">
        <v>153</v>
      </c>
      <c r="F8" s="40" t="s">
        <v>121</v>
      </c>
      <c r="G8" s="12" t="s">
        <v>93</v>
      </c>
      <c r="H8" s="12" t="s">
        <v>89</v>
      </c>
      <c r="I8" s="18" t="s">
        <v>91</v>
      </c>
      <c r="J8" s="27" t="s">
        <v>45</v>
      </c>
      <c r="K8" s="12" t="s">
        <v>125</v>
      </c>
      <c r="L8" s="12"/>
      <c r="M8" s="12"/>
      <c r="N8" s="14"/>
      <c r="O8" s="14"/>
      <c r="P8" s="19"/>
      <c r="Q8" s="30" t="e">
        <f t="shared" si="0"/>
        <v>#DIV/0!</v>
      </c>
      <c r="R8" s="14">
        <v>0</v>
      </c>
      <c r="S8" s="12"/>
      <c r="T8" s="12"/>
      <c r="U8" s="12"/>
      <c r="V8" s="13">
        <v>0</v>
      </c>
      <c r="W8" s="13">
        <v>0</v>
      </c>
      <c r="X8" s="13">
        <v>0</v>
      </c>
      <c r="Y8" s="13">
        <v>0</v>
      </c>
      <c r="Z8" s="13">
        <v>0</v>
      </c>
      <c r="AA8" s="55">
        <v>0</v>
      </c>
      <c r="AB8" s="13"/>
      <c r="AC8" s="13"/>
      <c r="AD8" s="13"/>
      <c r="AE8" s="13"/>
      <c r="AF8" s="13"/>
      <c r="AG8" s="20"/>
      <c r="AH8" s="35">
        <f t="shared" si="1"/>
        <v>0</v>
      </c>
      <c r="AI8" s="35">
        <f t="shared" si="2"/>
        <v>0</v>
      </c>
      <c r="AJ8" s="21"/>
      <c r="AK8" s="17">
        <v>0</v>
      </c>
      <c r="AL8" s="17">
        <v>0</v>
      </c>
      <c r="AM8" s="37">
        <f t="shared" si="3"/>
        <v>0</v>
      </c>
      <c r="AP8" s="11">
        <v>0</v>
      </c>
      <c r="AQ8" s="11">
        <v>0</v>
      </c>
      <c r="AR8" s="11">
        <v>0</v>
      </c>
      <c r="AS8" s="11">
        <v>0</v>
      </c>
      <c r="AT8" s="11">
        <v>0</v>
      </c>
      <c r="AU8" s="11">
        <v>0</v>
      </c>
      <c r="AV8" s="11"/>
      <c r="AW8" s="11"/>
      <c r="AX8" s="11"/>
      <c r="AY8" s="11"/>
      <c r="AZ8" s="11"/>
      <c r="BA8" s="11"/>
      <c r="BB8" s="36">
        <f t="shared" si="4"/>
        <v>0</v>
      </c>
      <c r="BC8" s="11">
        <v>1</v>
      </c>
      <c r="BD8" s="36">
        <f t="shared" si="5"/>
        <v>1</v>
      </c>
    </row>
    <row r="9" spans="1:56" s="7" customFormat="1" ht="33.75" x14ac:dyDescent="0.25">
      <c r="A9" s="28">
        <v>5</v>
      </c>
      <c r="B9" s="27" t="s">
        <v>45</v>
      </c>
      <c r="C9" s="18" t="s">
        <v>33</v>
      </c>
      <c r="D9" s="42" t="s">
        <v>154</v>
      </c>
      <c r="E9" s="12" t="s">
        <v>155</v>
      </c>
      <c r="F9" s="40" t="s">
        <v>121</v>
      </c>
      <c r="G9" s="12" t="s">
        <v>93</v>
      </c>
      <c r="H9" s="12" t="s">
        <v>168</v>
      </c>
      <c r="I9" s="18" t="s">
        <v>91</v>
      </c>
      <c r="J9" s="27" t="s">
        <v>45</v>
      </c>
      <c r="K9" s="12" t="s">
        <v>125</v>
      </c>
      <c r="L9" s="12"/>
      <c r="M9" s="12"/>
      <c r="N9" s="14"/>
      <c r="O9" s="14"/>
      <c r="P9" s="19"/>
      <c r="Q9" s="30" t="e">
        <f t="shared" si="0"/>
        <v>#DIV/0!</v>
      </c>
      <c r="R9" s="14">
        <v>0</v>
      </c>
      <c r="S9" s="12"/>
      <c r="T9" s="12"/>
      <c r="U9" s="12"/>
      <c r="V9" s="13">
        <v>0</v>
      </c>
      <c r="W9" s="13">
        <v>0</v>
      </c>
      <c r="X9" s="13">
        <v>0</v>
      </c>
      <c r="Y9" s="13">
        <v>0</v>
      </c>
      <c r="Z9" s="13">
        <v>0</v>
      </c>
      <c r="AA9" s="55">
        <v>0</v>
      </c>
      <c r="AB9" s="13"/>
      <c r="AC9" s="13"/>
      <c r="AD9" s="13"/>
      <c r="AE9" s="13"/>
      <c r="AF9" s="13"/>
      <c r="AG9" s="20"/>
      <c r="AH9" s="35">
        <f t="shared" ref="AH9:AH12" si="7">+SUM(V9:AG9)</f>
        <v>0</v>
      </c>
      <c r="AI9" s="35">
        <f t="shared" si="2"/>
        <v>0</v>
      </c>
      <c r="AJ9" s="21"/>
      <c r="AK9" s="17">
        <v>0</v>
      </c>
      <c r="AL9" s="17">
        <v>0</v>
      </c>
      <c r="AM9" s="37">
        <f t="shared" si="3"/>
        <v>0</v>
      </c>
      <c r="AP9" s="11">
        <v>0</v>
      </c>
      <c r="AQ9" s="11">
        <v>0</v>
      </c>
      <c r="AR9" s="11">
        <v>0</v>
      </c>
      <c r="AS9" s="11">
        <v>0</v>
      </c>
      <c r="AT9" s="11">
        <v>0</v>
      </c>
      <c r="AU9" s="11">
        <v>0</v>
      </c>
      <c r="AV9" s="11"/>
      <c r="AW9" s="11"/>
      <c r="AX9" s="11"/>
      <c r="AY9" s="11"/>
      <c r="AZ9" s="11"/>
      <c r="BA9" s="11"/>
      <c r="BB9" s="36">
        <f t="shared" ref="BB9:BB12" si="8">+SUM(AP9:BA9)</f>
        <v>0</v>
      </c>
      <c r="BC9" s="11">
        <v>1</v>
      </c>
      <c r="BD9" s="36">
        <f t="shared" si="5"/>
        <v>1</v>
      </c>
    </row>
    <row r="10" spans="1:56" s="7" customFormat="1" ht="33.75" x14ac:dyDescent="0.25">
      <c r="A10" s="28">
        <v>6</v>
      </c>
      <c r="B10" s="27" t="s">
        <v>45</v>
      </c>
      <c r="C10" s="18" t="s">
        <v>33</v>
      </c>
      <c r="D10" s="42">
        <v>40041622</v>
      </c>
      <c r="E10" s="12" t="s">
        <v>156</v>
      </c>
      <c r="F10" s="40" t="s">
        <v>121</v>
      </c>
      <c r="G10" s="12" t="s">
        <v>93</v>
      </c>
      <c r="H10" s="12" t="s">
        <v>169</v>
      </c>
      <c r="I10" s="18" t="s">
        <v>91</v>
      </c>
      <c r="J10" s="27" t="s">
        <v>45</v>
      </c>
      <c r="K10" s="12" t="s">
        <v>125</v>
      </c>
      <c r="L10" s="12"/>
      <c r="M10" s="12"/>
      <c r="N10" s="14"/>
      <c r="O10" s="14"/>
      <c r="P10" s="19"/>
      <c r="Q10" s="30" t="e">
        <f t="shared" si="0"/>
        <v>#DIV/0!</v>
      </c>
      <c r="R10" s="14">
        <v>0</v>
      </c>
      <c r="S10" s="12"/>
      <c r="T10" s="12"/>
      <c r="U10" s="12"/>
      <c r="V10" s="13">
        <v>0</v>
      </c>
      <c r="W10" s="13">
        <v>0</v>
      </c>
      <c r="X10" s="13">
        <v>0</v>
      </c>
      <c r="Y10" s="13">
        <v>0</v>
      </c>
      <c r="Z10" s="13">
        <v>0</v>
      </c>
      <c r="AA10" s="55">
        <v>0</v>
      </c>
      <c r="AB10" s="13"/>
      <c r="AC10" s="13"/>
      <c r="AD10" s="13"/>
      <c r="AE10" s="13"/>
      <c r="AF10" s="13"/>
      <c r="AG10" s="20"/>
      <c r="AH10" s="35">
        <f t="shared" si="7"/>
        <v>0</v>
      </c>
      <c r="AI10" s="35">
        <f t="shared" si="2"/>
        <v>0</v>
      </c>
      <c r="AJ10" s="21"/>
      <c r="AK10" s="17">
        <v>0</v>
      </c>
      <c r="AL10" s="17">
        <v>0</v>
      </c>
      <c r="AM10" s="37">
        <f t="shared" si="3"/>
        <v>0</v>
      </c>
      <c r="AP10" s="11">
        <v>0</v>
      </c>
      <c r="AQ10" s="11">
        <v>0</v>
      </c>
      <c r="AR10" s="11">
        <v>0</v>
      </c>
      <c r="AS10" s="11">
        <v>0</v>
      </c>
      <c r="AT10" s="11">
        <v>0</v>
      </c>
      <c r="AU10" s="11">
        <v>0</v>
      </c>
      <c r="AV10" s="11"/>
      <c r="AW10" s="11"/>
      <c r="AX10" s="11"/>
      <c r="AY10" s="11"/>
      <c r="AZ10" s="11"/>
      <c r="BA10" s="11"/>
      <c r="BB10" s="36">
        <f t="shared" si="8"/>
        <v>0</v>
      </c>
      <c r="BC10" s="11">
        <v>1</v>
      </c>
      <c r="BD10" s="36">
        <f t="shared" si="5"/>
        <v>1</v>
      </c>
    </row>
    <row r="11" spans="1:56" s="7" customFormat="1" ht="33.75" x14ac:dyDescent="0.25">
      <c r="A11" s="28">
        <v>7</v>
      </c>
      <c r="B11" s="27" t="s">
        <v>45</v>
      </c>
      <c r="C11" s="18" t="s">
        <v>33</v>
      </c>
      <c r="D11" s="42" t="s">
        <v>157</v>
      </c>
      <c r="E11" s="12" t="s">
        <v>158</v>
      </c>
      <c r="F11" s="40" t="s">
        <v>121</v>
      </c>
      <c r="G11" s="12" t="s">
        <v>93</v>
      </c>
      <c r="H11" s="12" t="s">
        <v>170</v>
      </c>
      <c r="I11" s="18" t="s">
        <v>91</v>
      </c>
      <c r="J11" s="27" t="s">
        <v>45</v>
      </c>
      <c r="K11" s="12" t="s">
        <v>125</v>
      </c>
      <c r="L11" s="12"/>
      <c r="M11" s="12"/>
      <c r="N11" s="14"/>
      <c r="O11" s="14"/>
      <c r="P11" s="19"/>
      <c r="Q11" s="30" t="e">
        <f t="shared" si="0"/>
        <v>#DIV/0!</v>
      </c>
      <c r="R11" s="14">
        <v>0</v>
      </c>
      <c r="S11" s="12"/>
      <c r="T11" s="12"/>
      <c r="U11" s="12"/>
      <c r="V11" s="13">
        <v>0</v>
      </c>
      <c r="W11" s="13">
        <v>0</v>
      </c>
      <c r="X11" s="13">
        <v>0</v>
      </c>
      <c r="Y11" s="13">
        <v>0</v>
      </c>
      <c r="Z11" s="13">
        <v>0</v>
      </c>
      <c r="AA11" s="55">
        <v>0</v>
      </c>
      <c r="AB11" s="13"/>
      <c r="AC11" s="13"/>
      <c r="AD11" s="13"/>
      <c r="AE11" s="13"/>
      <c r="AF11" s="13"/>
      <c r="AG11" s="20"/>
      <c r="AH11" s="35">
        <f t="shared" si="7"/>
        <v>0</v>
      </c>
      <c r="AI11" s="35">
        <f t="shared" si="2"/>
        <v>0</v>
      </c>
      <c r="AJ11" s="21"/>
      <c r="AK11" s="17">
        <v>0</v>
      </c>
      <c r="AL11" s="17">
        <v>0</v>
      </c>
      <c r="AM11" s="37">
        <f t="shared" si="3"/>
        <v>0</v>
      </c>
      <c r="AP11" s="11">
        <v>0</v>
      </c>
      <c r="AQ11" s="11">
        <v>0</v>
      </c>
      <c r="AR11" s="11">
        <v>0</v>
      </c>
      <c r="AS11" s="11">
        <v>0</v>
      </c>
      <c r="AT11" s="11">
        <v>0</v>
      </c>
      <c r="AU11" s="11">
        <v>0</v>
      </c>
      <c r="AV11" s="11"/>
      <c r="AW11" s="11"/>
      <c r="AX11" s="11"/>
      <c r="AY11" s="11"/>
      <c r="AZ11" s="11"/>
      <c r="BA11" s="11"/>
      <c r="BB11" s="36">
        <f t="shared" si="8"/>
        <v>0</v>
      </c>
      <c r="BC11" s="11">
        <v>1</v>
      </c>
      <c r="BD11" s="36">
        <f t="shared" si="5"/>
        <v>1</v>
      </c>
    </row>
    <row r="12" spans="1:56" s="7" customFormat="1" ht="33.75" x14ac:dyDescent="0.25">
      <c r="A12" s="28">
        <v>8</v>
      </c>
      <c r="B12" s="27" t="s">
        <v>45</v>
      </c>
      <c r="C12" s="18" t="s">
        <v>33</v>
      </c>
      <c r="D12" s="42" t="s">
        <v>159</v>
      </c>
      <c r="E12" s="12" t="s">
        <v>160</v>
      </c>
      <c r="F12" s="40" t="s">
        <v>121</v>
      </c>
      <c r="G12" s="12" t="s">
        <v>171</v>
      </c>
      <c r="H12" s="12" t="s">
        <v>172</v>
      </c>
      <c r="I12" s="18" t="s">
        <v>91</v>
      </c>
      <c r="J12" s="27" t="s">
        <v>45</v>
      </c>
      <c r="K12" s="12" t="s">
        <v>125</v>
      </c>
      <c r="L12" s="12"/>
      <c r="M12" s="12"/>
      <c r="N12" s="14"/>
      <c r="O12" s="14"/>
      <c r="P12" s="19"/>
      <c r="Q12" s="30" t="e">
        <f t="shared" si="0"/>
        <v>#DIV/0!</v>
      </c>
      <c r="R12" s="14">
        <v>0</v>
      </c>
      <c r="S12" s="12"/>
      <c r="T12" s="12"/>
      <c r="U12" s="12"/>
      <c r="V12" s="13">
        <v>0</v>
      </c>
      <c r="W12" s="13">
        <v>0</v>
      </c>
      <c r="X12" s="13">
        <v>0</v>
      </c>
      <c r="Y12" s="13">
        <v>0</v>
      </c>
      <c r="Z12" s="13">
        <v>0</v>
      </c>
      <c r="AA12" s="55">
        <v>0</v>
      </c>
      <c r="AB12" s="13"/>
      <c r="AC12" s="13"/>
      <c r="AD12" s="13"/>
      <c r="AE12" s="13"/>
      <c r="AF12" s="13"/>
      <c r="AG12" s="20"/>
      <c r="AH12" s="35">
        <f t="shared" si="7"/>
        <v>0</v>
      </c>
      <c r="AI12" s="35">
        <f t="shared" si="2"/>
        <v>0</v>
      </c>
      <c r="AJ12" s="21"/>
      <c r="AK12" s="17">
        <v>0</v>
      </c>
      <c r="AL12" s="17">
        <v>0</v>
      </c>
      <c r="AM12" s="37">
        <f t="shared" si="3"/>
        <v>0</v>
      </c>
      <c r="AP12" s="11">
        <v>0</v>
      </c>
      <c r="AQ12" s="11">
        <v>0</v>
      </c>
      <c r="AR12" s="11">
        <v>0</v>
      </c>
      <c r="AS12" s="11">
        <v>0</v>
      </c>
      <c r="AT12" s="11">
        <v>0</v>
      </c>
      <c r="AU12" s="11">
        <v>0</v>
      </c>
      <c r="AV12" s="11"/>
      <c r="AW12" s="11"/>
      <c r="AX12" s="11"/>
      <c r="AY12" s="11"/>
      <c r="AZ12" s="11"/>
      <c r="BA12" s="11"/>
      <c r="BB12" s="36">
        <f t="shared" si="8"/>
        <v>0</v>
      </c>
      <c r="BC12" s="11">
        <v>1</v>
      </c>
      <c r="BD12" s="36">
        <f t="shared" si="5"/>
        <v>1</v>
      </c>
    </row>
    <row r="13" spans="1:56" s="7" customFormat="1" ht="33.75" x14ac:dyDescent="0.25">
      <c r="A13" s="28">
        <v>9</v>
      </c>
      <c r="B13" s="27" t="s">
        <v>45</v>
      </c>
      <c r="C13" s="18" t="s">
        <v>33</v>
      </c>
      <c r="D13" s="42" t="s">
        <v>161</v>
      </c>
      <c r="E13" s="12" t="s">
        <v>162</v>
      </c>
      <c r="F13" s="40" t="s">
        <v>121</v>
      </c>
      <c r="G13" s="12" t="s">
        <v>98</v>
      </c>
      <c r="H13" s="12" t="s">
        <v>173</v>
      </c>
      <c r="I13" s="18" t="s">
        <v>91</v>
      </c>
      <c r="J13" s="27" t="s">
        <v>45</v>
      </c>
      <c r="K13" s="12" t="s">
        <v>125</v>
      </c>
      <c r="L13" s="12"/>
      <c r="M13" s="12"/>
      <c r="N13" s="14"/>
      <c r="O13" s="14"/>
      <c r="P13" s="19"/>
      <c r="Q13" s="30" t="e">
        <f t="shared" si="0"/>
        <v>#DIV/0!</v>
      </c>
      <c r="R13" s="14">
        <v>0</v>
      </c>
      <c r="S13" s="12"/>
      <c r="T13" s="12"/>
      <c r="U13" s="12"/>
      <c r="V13" s="13">
        <v>0</v>
      </c>
      <c r="W13" s="13">
        <v>0</v>
      </c>
      <c r="X13" s="13">
        <v>0</v>
      </c>
      <c r="Y13" s="13">
        <v>0</v>
      </c>
      <c r="Z13" s="13">
        <v>0</v>
      </c>
      <c r="AA13" s="55">
        <v>0</v>
      </c>
      <c r="AB13" s="13"/>
      <c r="AC13" s="13"/>
      <c r="AD13" s="13"/>
      <c r="AE13" s="13"/>
      <c r="AF13" s="13"/>
      <c r="AG13" s="20"/>
      <c r="AH13" s="35">
        <f t="shared" ref="AH13:AH14" si="9">+SUM(V13:AG13)</f>
        <v>0</v>
      </c>
      <c r="AI13" s="35">
        <f t="shared" si="2"/>
        <v>0</v>
      </c>
      <c r="AJ13" s="21"/>
      <c r="AK13" s="17">
        <v>0</v>
      </c>
      <c r="AL13" s="17">
        <v>0</v>
      </c>
      <c r="AM13" s="37">
        <f t="shared" si="3"/>
        <v>0</v>
      </c>
      <c r="AP13" s="11">
        <v>0</v>
      </c>
      <c r="AQ13" s="11">
        <v>0</v>
      </c>
      <c r="AR13" s="11">
        <v>0</v>
      </c>
      <c r="AS13" s="11">
        <v>0</v>
      </c>
      <c r="AT13" s="11">
        <v>0</v>
      </c>
      <c r="AU13" s="11">
        <v>0</v>
      </c>
      <c r="AV13" s="11"/>
      <c r="AW13" s="11"/>
      <c r="AX13" s="11"/>
      <c r="AY13" s="11"/>
      <c r="AZ13" s="11"/>
      <c r="BA13" s="11"/>
      <c r="BB13" s="36">
        <f t="shared" ref="BB13:BB14" si="10">+SUM(AP13:BA13)</f>
        <v>0</v>
      </c>
      <c r="BC13" s="11">
        <v>1</v>
      </c>
      <c r="BD13" s="36">
        <f t="shared" si="5"/>
        <v>1</v>
      </c>
    </row>
    <row r="14" spans="1:56" s="7" customFormat="1" ht="33.75" x14ac:dyDescent="0.25">
      <c r="A14" s="28">
        <v>10</v>
      </c>
      <c r="B14" s="27" t="s">
        <v>45</v>
      </c>
      <c r="C14" s="18" t="s">
        <v>33</v>
      </c>
      <c r="D14" s="42" t="s">
        <v>163</v>
      </c>
      <c r="E14" s="12" t="s">
        <v>164</v>
      </c>
      <c r="F14" s="40" t="s">
        <v>121</v>
      </c>
      <c r="G14" s="12" t="s">
        <v>98</v>
      </c>
      <c r="H14" s="12" t="s">
        <v>174</v>
      </c>
      <c r="I14" s="18" t="s">
        <v>91</v>
      </c>
      <c r="J14" s="27" t="s">
        <v>45</v>
      </c>
      <c r="K14" s="12" t="s">
        <v>125</v>
      </c>
      <c r="L14" s="12"/>
      <c r="M14" s="12"/>
      <c r="N14" s="14"/>
      <c r="O14" s="14"/>
      <c r="P14" s="19"/>
      <c r="Q14" s="30" t="e">
        <f t="shared" si="0"/>
        <v>#DIV/0!</v>
      </c>
      <c r="R14" s="14">
        <v>0</v>
      </c>
      <c r="S14" s="12"/>
      <c r="T14" s="12"/>
      <c r="U14" s="12"/>
      <c r="V14" s="13">
        <v>0</v>
      </c>
      <c r="W14" s="13">
        <v>0</v>
      </c>
      <c r="X14" s="13">
        <v>0</v>
      </c>
      <c r="Y14" s="13">
        <v>0</v>
      </c>
      <c r="Z14" s="13">
        <v>0</v>
      </c>
      <c r="AA14" s="55">
        <v>0</v>
      </c>
      <c r="AB14" s="13"/>
      <c r="AC14" s="13"/>
      <c r="AD14" s="13"/>
      <c r="AE14" s="13"/>
      <c r="AF14" s="13"/>
      <c r="AG14" s="20"/>
      <c r="AH14" s="35">
        <f t="shared" si="9"/>
        <v>0</v>
      </c>
      <c r="AI14" s="35">
        <f t="shared" si="2"/>
        <v>0</v>
      </c>
      <c r="AJ14" s="21"/>
      <c r="AK14" s="17">
        <v>0</v>
      </c>
      <c r="AL14" s="17">
        <v>0</v>
      </c>
      <c r="AM14" s="37">
        <f t="shared" si="3"/>
        <v>0</v>
      </c>
      <c r="AP14" s="11">
        <v>0</v>
      </c>
      <c r="AQ14" s="11">
        <v>0</v>
      </c>
      <c r="AR14" s="11">
        <v>0</v>
      </c>
      <c r="AS14" s="11">
        <v>0</v>
      </c>
      <c r="AT14" s="11">
        <v>0</v>
      </c>
      <c r="AU14" s="11">
        <v>0</v>
      </c>
      <c r="AV14" s="11"/>
      <c r="AW14" s="11"/>
      <c r="AX14" s="11"/>
      <c r="AY14" s="11"/>
      <c r="AZ14" s="11"/>
      <c r="BA14" s="11"/>
      <c r="BB14" s="36">
        <f t="shared" si="10"/>
        <v>0</v>
      </c>
      <c r="BC14" s="11">
        <v>1</v>
      </c>
      <c r="BD14" s="36">
        <f t="shared" si="5"/>
        <v>1</v>
      </c>
    </row>
    <row r="15" spans="1:56" s="7" customFormat="1" ht="33.75" x14ac:dyDescent="0.25">
      <c r="A15" s="28">
        <v>11</v>
      </c>
      <c r="B15" s="27" t="s">
        <v>45</v>
      </c>
      <c r="C15" s="18" t="s">
        <v>33</v>
      </c>
      <c r="D15" s="42" t="s">
        <v>178</v>
      </c>
      <c r="E15" s="12" t="s">
        <v>165</v>
      </c>
      <c r="F15" s="40" t="s">
        <v>121</v>
      </c>
      <c r="G15" s="12" t="s">
        <v>93</v>
      </c>
      <c r="H15" s="12" t="s">
        <v>175</v>
      </c>
      <c r="I15" s="18" t="s">
        <v>91</v>
      </c>
      <c r="J15" s="27" t="s">
        <v>45</v>
      </c>
      <c r="K15" s="12" t="s">
        <v>125</v>
      </c>
      <c r="L15" s="12"/>
      <c r="M15" s="12"/>
      <c r="N15" s="14"/>
      <c r="O15" s="14"/>
      <c r="P15" s="19"/>
      <c r="Q15" s="30" t="e">
        <f t="shared" ref="Q15" si="11">+R15/O15</f>
        <v>#DIV/0!</v>
      </c>
      <c r="R15" s="14">
        <v>0</v>
      </c>
      <c r="S15" s="12"/>
      <c r="T15" s="12"/>
      <c r="U15" s="12"/>
      <c r="V15" s="13">
        <v>0</v>
      </c>
      <c r="W15" s="13">
        <v>0</v>
      </c>
      <c r="X15" s="13">
        <v>0</v>
      </c>
      <c r="Y15" s="13">
        <v>0</v>
      </c>
      <c r="Z15" s="13">
        <v>0</v>
      </c>
      <c r="AA15" s="55">
        <v>0</v>
      </c>
      <c r="AB15" s="13"/>
      <c r="AC15" s="13"/>
      <c r="AD15" s="13"/>
      <c r="AE15" s="13"/>
      <c r="AF15" s="13"/>
      <c r="AG15" s="20"/>
      <c r="AH15" s="35">
        <f t="shared" ref="AH15" si="12">+SUM(V15:AG15)</f>
        <v>0</v>
      </c>
      <c r="AI15" s="35">
        <f t="shared" ref="AI15" si="13">+R15-AH15</f>
        <v>0</v>
      </c>
      <c r="AJ15" s="21"/>
      <c r="AK15" s="17">
        <v>0</v>
      </c>
      <c r="AL15" s="17">
        <v>0</v>
      </c>
      <c r="AM15" s="37">
        <f t="shared" ref="AM15" si="14">+AK15+AL15</f>
        <v>0</v>
      </c>
      <c r="AP15" s="11">
        <v>0</v>
      </c>
      <c r="AQ15" s="11">
        <v>0</v>
      </c>
      <c r="AR15" s="11">
        <v>0</v>
      </c>
      <c r="AS15" s="11">
        <v>0</v>
      </c>
      <c r="AT15" s="11">
        <v>0</v>
      </c>
      <c r="AU15" s="11">
        <v>0</v>
      </c>
      <c r="AV15" s="11"/>
      <c r="AW15" s="11"/>
      <c r="AX15" s="11"/>
      <c r="AY15" s="11"/>
      <c r="AZ15" s="11"/>
      <c r="BA15" s="11"/>
      <c r="BB15" s="36">
        <f t="shared" ref="BB15" si="15">+SUM(AP15:BA15)</f>
        <v>0</v>
      </c>
      <c r="BC15" s="11">
        <v>1</v>
      </c>
      <c r="BD15" s="36">
        <f t="shared" ref="BD15" si="16">BC15-BB15</f>
        <v>1</v>
      </c>
    </row>
    <row r="16" spans="1:56" s="7" customFormat="1" ht="33.75" x14ac:dyDescent="0.25">
      <c r="A16" s="28">
        <v>12</v>
      </c>
      <c r="B16" s="27" t="s">
        <v>45</v>
      </c>
      <c r="C16" s="18" t="s">
        <v>33</v>
      </c>
      <c r="D16" s="42" t="s">
        <v>179</v>
      </c>
      <c r="E16" s="12" t="s">
        <v>180</v>
      </c>
      <c r="F16" s="40" t="s">
        <v>121</v>
      </c>
      <c r="G16" s="12" t="s">
        <v>101</v>
      </c>
      <c r="H16" s="12" t="s">
        <v>176</v>
      </c>
      <c r="I16" s="18" t="s">
        <v>91</v>
      </c>
      <c r="J16" s="27" t="s">
        <v>45</v>
      </c>
      <c r="K16" s="12" t="s">
        <v>125</v>
      </c>
      <c r="L16" s="12"/>
      <c r="M16" s="12"/>
      <c r="N16" s="14"/>
      <c r="O16" s="14"/>
      <c r="P16" s="19"/>
      <c r="Q16" s="30" t="e">
        <f t="shared" si="0"/>
        <v>#DIV/0!</v>
      </c>
      <c r="R16" s="14">
        <v>0</v>
      </c>
      <c r="S16" s="12"/>
      <c r="T16" s="12"/>
      <c r="U16" s="12"/>
      <c r="V16" s="13">
        <v>0</v>
      </c>
      <c r="W16" s="13">
        <v>0</v>
      </c>
      <c r="X16" s="13">
        <v>0</v>
      </c>
      <c r="Y16" s="13">
        <v>0</v>
      </c>
      <c r="Z16" s="13">
        <v>0</v>
      </c>
      <c r="AA16" s="55">
        <v>0</v>
      </c>
      <c r="AB16" s="13"/>
      <c r="AC16" s="13"/>
      <c r="AD16" s="13"/>
      <c r="AE16" s="13"/>
      <c r="AF16" s="13"/>
      <c r="AG16" s="20"/>
      <c r="AH16" s="35">
        <f t="shared" ref="AH16" si="17">+SUM(V16:AG16)</f>
        <v>0</v>
      </c>
      <c r="AI16" s="35">
        <f t="shared" si="2"/>
        <v>0</v>
      </c>
      <c r="AJ16" s="21"/>
      <c r="AK16" s="17">
        <v>0</v>
      </c>
      <c r="AL16" s="17">
        <v>0</v>
      </c>
      <c r="AM16" s="37">
        <f t="shared" si="3"/>
        <v>0</v>
      </c>
      <c r="AP16" s="11">
        <v>0</v>
      </c>
      <c r="AQ16" s="11">
        <v>0</v>
      </c>
      <c r="AR16" s="11">
        <v>0</v>
      </c>
      <c r="AS16" s="11">
        <v>0</v>
      </c>
      <c r="AT16" s="11">
        <v>0</v>
      </c>
      <c r="AU16" s="11">
        <v>0</v>
      </c>
      <c r="AV16" s="11"/>
      <c r="AW16" s="11"/>
      <c r="AX16" s="11"/>
      <c r="AY16" s="11"/>
      <c r="AZ16" s="11"/>
      <c r="BA16" s="11"/>
      <c r="BB16" s="36">
        <f t="shared" ref="BB16" si="18">+SUM(AP16:BA16)</f>
        <v>0</v>
      </c>
      <c r="BC16" s="11">
        <v>1</v>
      </c>
      <c r="BD16" s="36">
        <f t="shared" si="5"/>
        <v>1</v>
      </c>
    </row>
    <row r="17" spans="1:56" s="7" customFormat="1" x14ac:dyDescent="0.25">
      <c r="A17" s="62" t="s">
        <v>2</v>
      </c>
      <c r="B17" s="62"/>
      <c r="C17" s="62"/>
      <c r="D17" s="62"/>
      <c r="E17" s="62"/>
      <c r="F17" s="51"/>
      <c r="G17" s="51"/>
      <c r="H17" s="51"/>
      <c r="I17" s="51"/>
      <c r="J17" s="51"/>
      <c r="K17" s="51"/>
      <c r="L17" s="51">
        <f>SUM(L5:L12)</f>
        <v>0</v>
      </c>
      <c r="M17" s="51">
        <f>SUM(M5:M12)</f>
        <v>0</v>
      </c>
      <c r="N17" s="52">
        <f t="shared" ref="N17:O17" si="19">SUM(N5:N12)</f>
        <v>0</v>
      </c>
      <c r="O17" s="52">
        <f t="shared" si="19"/>
        <v>0</v>
      </c>
      <c r="P17" s="23">
        <f>+SUM(P5:P12)</f>
        <v>0</v>
      </c>
      <c r="Q17" s="31" t="e">
        <f>+R17/O17</f>
        <v>#DIV/0!</v>
      </c>
      <c r="R17" s="23">
        <f>SUM(R5:R16)</f>
        <v>0</v>
      </c>
      <c r="S17" s="51"/>
      <c r="T17" s="51"/>
      <c r="U17" s="51"/>
      <c r="V17" s="23">
        <f t="shared" ref="V17:AI17" si="20">SUM(V5:V16)</f>
        <v>0</v>
      </c>
      <c r="W17" s="23">
        <f t="shared" si="20"/>
        <v>0</v>
      </c>
      <c r="X17" s="23">
        <f t="shared" si="20"/>
        <v>0</v>
      </c>
      <c r="Y17" s="23">
        <f t="shared" si="20"/>
        <v>0</v>
      </c>
      <c r="Z17" s="23">
        <f t="shared" si="20"/>
        <v>0</v>
      </c>
      <c r="AA17" s="56">
        <f t="shared" si="20"/>
        <v>0</v>
      </c>
      <c r="AB17" s="23">
        <f t="shared" si="20"/>
        <v>0</v>
      </c>
      <c r="AC17" s="23">
        <f t="shared" si="20"/>
        <v>0</v>
      </c>
      <c r="AD17" s="23">
        <f t="shared" si="20"/>
        <v>0</v>
      </c>
      <c r="AE17" s="23">
        <f t="shared" si="20"/>
        <v>0</v>
      </c>
      <c r="AF17" s="23">
        <f t="shared" si="20"/>
        <v>0</v>
      </c>
      <c r="AG17" s="23">
        <f t="shared" si="20"/>
        <v>0</v>
      </c>
      <c r="AH17" s="23">
        <f t="shared" si="20"/>
        <v>0</v>
      </c>
      <c r="AI17" s="23">
        <f t="shared" si="20"/>
        <v>0</v>
      </c>
      <c r="AJ17" s="21"/>
      <c r="AK17" s="35">
        <f>SUM(AK5:AK16)</f>
        <v>0</v>
      </c>
      <c r="AL17" s="35">
        <f>SUM(AL5:AL16)</f>
        <v>0</v>
      </c>
      <c r="AM17" s="35">
        <f>SUM(AM5:AM16)</f>
        <v>0</v>
      </c>
      <c r="AP17" s="24">
        <f t="shared" ref="AP17:BD17" si="21">SUM(AP5:AP16)</f>
        <v>0</v>
      </c>
      <c r="AQ17" s="24">
        <f t="shared" si="21"/>
        <v>0</v>
      </c>
      <c r="AR17" s="24">
        <f t="shared" si="21"/>
        <v>0</v>
      </c>
      <c r="AS17" s="24">
        <f t="shared" si="21"/>
        <v>0</v>
      </c>
      <c r="AT17" s="24">
        <f t="shared" si="21"/>
        <v>0</v>
      </c>
      <c r="AU17" s="24">
        <f t="shared" ref="AU17" si="22">SUM(AU5:AU16)</f>
        <v>0</v>
      </c>
      <c r="AV17" s="24">
        <f t="shared" si="21"/>
        <v>0</v>
      </c>
      <c r="AW17" s="24">
        <f t="shared" si="21"/>
        <v>0</v>
      </c>
      <c r="AX17" s="24">
        <f t="shared" si="21"/>
        <v>0</v>
      </c>
      <c r="AY17" s="24">
        <f t="shared" si="21"/>
        <v>0</v>
      </c>
      <c r="AZ17" s="24">
        <f t="shared" si="21"/>
        <v>0</v>
      </c>
      <c r="BA17" s="24">
        <f t="shared" si="21"/>
        <v>0</v>
      </c>
      <c r="BB17" s="24">
        <f t="shared" si="21"/>
        <v>0</v>
      </c>
      <c r="BC17" s="24">
        <f t="shared" si="21"/>
        <v>12</v>
      </c>
      <c r="BD17" s="24">
        <f t="shared" si="21"/>
        <v>12</v>
      </c>
    </row>
    <row r="18" spans="1:56" x14ac:dyDescent="0.25">
      <c r="A18" s="63"/>
      <c r="B18" s="63"/>
      <c r="C18" s="63"/>
      <c r="D18" s="63"/>
      <c r="E18" s="63"/>
      <c r="F18" s="47"/>
      <c r="G18" s="33"/>
      <c r="H18" s="33"/>
      <c r="AJ18" s="32"/>
    </row>
  </sheetData>
  <mergeCells count="24">
    <mergeCell ref="A17:E17"/>
    <mergeCell ref="A18:E18"/>
    <mergeCell ref="AK1:AO1"/>
    <mergeCell ref="AK2:AN2"/>
    <mergeCell ref="AP2:BD2"/>
    <mergeCell ref="B3:C3"/>
    <mergeCell ref="P3:Q3"/>
    <mergeCell ref="V3:AI3"/>
    <mergeCell ref="AK3:AM3"/>
    <mergeCell ref="AP3:AP4"/>
    <mergeCell ref="AQ3:AQ4"/>
    <mergeCell ref="AR3:AR4"/>
    <mergeCell ref="BB3:BB4"/>
    <mergeCell ref="BC3:BC4"/>
    <mergeCell ref="BD3:BD4"/>
    <mergeCell ref="AS3:AS4"/>
    <mergeCell ref="AT3:AT4"/>
    <mergeCell ref="AU3:AU4"/>
    <mergeCell ref="AY3:AY4"/>
    <mergeCell ref="AZ3:AZ4"/>
    <mergeCell ref="BA3:BA4"/>
    <mergeCell ref="AV3:AV4"/>
    <mergeCell ref="AW3:AW4"/>
    <mergeCell ref="AX3:AX4"/>
  </mergeCells>
  <conditionalFormatting sqref="D7:D8 D5">
    <cfRule type="duplicateValues" dxfId="8" priority="9"/>
  </conditionalFormatting>
  <conditionalFormatting sqref="D9">
    <cfRule type="duplicateValues" dxfId="7" priority="8"/>
  </conditionalFormatting>
  <conditionalFormatting sqref="D10">
    <cfRule type="duplicateValues" dxfId="6" priority="7"/>
  </conditionalFormatting>
  <conditionalFormatting sqref="D11">
    <cfRule type="duplicateValues" dxfId="5" priority="6"/>
  </conditionalFormatting>
  <conditionalFormatting sqref="D12">
    <cfRule type="duplicateValues" dxfId="4" priority="5"/>
  </conditionalFormatting>
  <conditionalFormatting sqref="D13">
    <cfRule type="duplicateValues" dxfId="3" priority="4"/>
  </conditionalFormatting>
  <conditionalFormatting sqref="D14 D16">
    <cfRule type="duplicateValues" dxfId="2" priority="3"/>
  </conditionalFormatting>
  <conditionalFormatting sqref="D6">
    <cfRule type="duplicateValues" dxfId="1" priority="2"/>
  </conditionalFormatting>
  <conditionalFormatting sqref="D15">
    <cfRule type="duplicateValues" dxfId="0" priority="1"/>
  </conditionalFormatting>
  <pageMargins left="0.7" right="0.7" top="0.75" bottom="0.75" header="0.3" footer="0.3"/>
  <pageSetup scale="3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00A7D42B22BDD040ADEFECD5FA9D1542" ma:contentTypeVersion="14" ma:contentTypeDescription="Crear nuevo documento." ma:contentTypeScope="" ma:versionID="4c15c5ec89a6a534af4af202b36ab13c">
  <xsd:schema xmlns:xsd="http://www.w3.org/2001/XMLSchema" xmlns:xs="http://www.w3.org/2001/XMLSchema" xmlns:p="http://schemas.microsoft.com/office/2006/metadata/properties" xmlns:ns3="40dd93a6-05e1-48f9-b13d-f4b92f28301c" xmlns:ns4="b50e0b37-c7d6-403a-80f7-b1f8129e701a" targetNamespace="http://schemas.microsoft.com/office/2006/metadata/properties" ma:root="true" ma:fieldsID="e1c936fd1779f88a4c4b67c4d4399ba5" ns3:_="" ns4:_="">
    <xsd:import namespace="40dd93a6-05e1-48f9-b13d-f4b92f28301c"/>
    <xsd:import namespace="b50e0b37-c7d6-403a-80f7-b1f8129e701a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Location" minOccurs="0"/>
                <xsd:element ref="ns3:MediaServiceOCR" minOccurs="0"/>
                <xsd:element ref="ns3:MediaServiceAutoKeyPoints" minOccurs="0"/>
                <xsd:element ref="ns3:MediaServiceKeyPoints" minOccurs="0"/>
                <xsd:element ref="ns4:SharedWithUsers" minOccurs="0"/>
                <xsd:element ref="ns4:SharedWithDetails" minOccurs="0"/>
                <xsd:element ref="ns4:SharingHintHash" minOccurs="0"/>
                <xsd:element ref="ns3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0dd93a6-05e1-48f9-b13d-f4b92f28301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4" nillable="true" ma:displayName="Location" ma:internalName="MediaServiceLocation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1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50e0b37-c7d6-403a-80f7-b1f8129e701a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20" nillable="true" ma:displayName="Hash de la sugerencia para compartir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7A45E72E-EF70-4EE1-9EFE-862458A113F1}">
  <ds:schemaRefs>
    <ds:schemaRef ds:uri="b50e0b37-c7d6-403a-80f7-b1f8129e701a"/>
    <ds:schemaRef ds:uri="http://purl.org/dc/dcmitype/"/>
    <ds:schemaRef ds:uri="http://www.w3.org/XML/1998/namespace"/>
    <ds:schemaRef ds:uri="http://purl.org/dc/elements/1.1/"/>
    <ds:schemaRef ds:uri="http://purl.org/dc/terms/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40dd93a6-05e1-48f9-b13d-f4b92f28301c"/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D28AFC7D-3FA3-4D5B-9A34-9D19690D709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0dd93a6-05e1-48f9-b13d-f4b92f28301c"/>
    <ds:schemaRef ds:uri="b50e0b37-c7d6-403a-80f7-b1f8129e701a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44F0071E-8A1F-419E-933C-65A81D664571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EjecuciónST31 No FET 2022 </vt:lpstr>
      <vt:lpstr>Informe FET 2022</vt:lpstr>
      <vt:lpstr>EjecuciónST31 PRI 2022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Alejandra Severino R</dc:creator>
  <cp:lastModifiedBy>Marcelo Daniel Troncoso Vergara</cp:lastModifiedBy>
  <dcterms:created xsi:type="dcterms:W3CDTF">2021-02-18T20:05:13Z</dcterms:created>
  <dcterms:modified xsi:type="dcterms:W3CDTF">2022-07-18T16:26:44Z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0x01010000A7D42B22BDD040ADEFECD5FA9D1542</vt:lpwstr>
  </property>
</Properties>
</file>