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policiachile-my.sharepoint.com/personal/mtroncosov_investigaciones_cl/Documents/Deplanes - OneDrive/Regiones/Presupuesto/Ppto 2021/"/>
    </mc:Choice>
  </mc:AlternateContent>
  <bookViews>
    <workbookView xWindow="0" yWindow="0" windowWidth="28800" windowHeight="12300" activeTab="1"/>
  </bookViews>
  <sheets>
    <sheet name="Informe FET2021" sheetId="2" r:id="rId1"/>
    <sheet name="Informe ST31 No FET 2021" sheetId="1" r:id="rId2"/>
  </sheets>
  <definedNames>
    <definedName name="_xlnm._FilterDatabase" localSheetId="0" hidden="1">'Informe FET2021'!$A$14:$AO$24</definedName>
    <definedName name="_xlnm._FilterDatabase" localSheetId="1" hidden="1">'Informe ST31 No FET 2021'!$A$14:$AQ$28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C25" i="1" l="1"/>
  <c r="AI25" i="1" l="1"/>
  <c r="AD25" i="1"/>
  <c r="AC25" i="1"/>
  <c r="AB25" i="1"/>
  <c r="AA25" i="1"/>
  <c r="Z25" i="1"/>
  <c r="Y25" i="1"/>
  <c r="X25" i="1"/>
  <c r="BB25" i="1" l="1"/>
  <c r="R25" i="1" l="1"/>
  <c r="T24" i="1"/>
  <c r="S16" i="1"/>
  <c r="T18" i="1"/>
  <c r="T17" i="1"/>
  <c r="T16" i="1"/>
  <c r="T15" i="1"/>
  <c r="T19" i="1"/>
  <c r="T20" i="1"/>
  <c r="T21" i="1"/>
  <c r="AH25" i="1" l="1"/>
  <c r="BA25" i="1" l="1"/>
  <c r="AZ25" i="1" l="1"/>
  <c r="AF25" i="1" l="1"/>
  <c r="O15" i="2" l="1"/>
  <c r="S15" i="2"/>
  <c r="R15" i="2" s="1"/>
  <c r="AR25" i="1"/>
  <c r="AY25" i="1"/>
  <c r="P25" i="1" l="1"/>
  <c r="BD23" i="1" l="1"/>
  <c r="BF23" i="1" s="1"/>
  <c r="BD24" i="1"/>
  <c r="BF24" i="1" s="1"/>
  <c r="AJ23" i="1"/>
  <c r="AK23" i="1" s="1"/>
  <c r="AJ24" i="1"/>
  <c r="AE25" i="1"/>
  <c r="T23" i="1"/>
  <c r="S23" i="1" s="1"/>
  <c r="S24" i="1"/>
  <c r="Q25" i="1"/>
  <c r="S25" i="1" s="1"/>
  <c r="AK24" i="1" l="1"/>
  <c r="AN25" i="1" l="1"/>
  <c r="AO25" i="1"/>
  <c r="AM25" i="1"/>
  <c r="AJ18" i="1"/>
  <c r="AV25" i="1" l="1"/>
  <c r="BD21" i="2" l="1"/>
  <c r="BB21" i="2"/>
  <c r="BA21" i="2"/>
  <c r="AZ21" i="2"/>
  <c r="AY21" i="2"/>
  <c r="AX21" i="2"/>
  <c r="AW21" i="2"/>
  <c r="AV21" i="2"/>
  <c r="AU21" i="2"/>
  <c r="AT21" i="2"/>
  <c r="AS21" i="2"/>
  <c r="AR21" i="2"/>
  <c r="AQ21" i="2"/>
  <c r="BC15" i="2"/>
  <c r="BE15" i="2" s="1"/>
  <c r="BE21" i="2" s="1"/>
  <c r="AX25" i="1"/>
  <c r="AW25" i="1"/>
  <c r="AU25" i="1"/>
  <c r="AT25" i="1"/>
  <c r="AS25" i="1"/>
  <c r="BD22" i="1"/>
  <c r="BF22" i="1" s="1"/>
  <c r="BD21" i="1"/>
  <c r="BF21" i="1" s="1"/>
  <c r="BD20" i="1"/>
  <c r="BF20" i="1" s="1"/>
  <c r="BD19" i="1"/>
  <c r="BF19" i="1" s="1"/>
  <c r="BD18" i="1"/>
  <c r="BF18" i="1" s="1"/>
  <c r="BD17" i="1"/>
  <c r="BF17" i="1" s="1"/>
  <c r="BD16" i="1"/>
  <c r="BF16" i="1" s="1"/>
  <c r="BD15" i="1"/>
  <c r="BF15" i="1" s="1"/>
  <c r="AJ22" i="1"/>
  <c r="AJ21" i="1"/>
  <c r="AJ20" i="1"/>
  <c r="AN21" i="2"/>
  <c r="AM21" i="2"/>
  <c r="AL21" i="2"/>
  <c r="AN15" i="2"/>
  <c r="M21" i="2"/>
  <c r="L21" i="2"/>
  <c r="R21" i="2"/>
  <c r="Q21" i="2"/>
  <c r="T22" i="1"/>
  <c r="S22" i="1" s="1"/>
  <c r="BC21" i="2" l="1"/>
  <c r="AK22" i="1"/>
  <c r="AP22" i="1"/>
  <c r="BF25" i="1"/>
  <c r="BD25" i="1"/>
  <c r="P21" i="2"/>
  <c r="O21" i="2"/>
  <c r="N21" i="2"/>
  <c r="S21" i="1" l="1"/>
  <c r="S20" i="1"/>
  <c r="AP21" i="1" l="1"/>
  <c r="AK21" i="1"/>
  <c r="AP20" i="1"/>
  <c r="AK20" i="1"/>
  <c r="AJ19" i="1"/>
  <c r="AJ17" i="1"/>
  <c r="AJ15" i="1"/>
  <c r="S19" i="1"/>
  <c r="S18" i="1"/>
  <c r="S15" i="1"/>
  <c r="AI15" i="2"/>
  <c r="S20" i="2"/>
  <c r="S19" i="2"/>
  <c r="S18" i="2"/>
  <c r="S17" i="2"/>
  <c r="S16" i="2"/>
  <c r="AN16" i="2"/>
  <c r="S21" i="2" l="1"/>
  <c r="AP17" i="1"/>
  <c r="S17" i="1"/>
  <c r="AK15" i="1"/>
  <c r="T25" i="1"/>
  <c r="AP19" i="1"/>
  <c r="AK19" i="1"/>
  <c r="AP18" i="1"/>
  <c r="AK18" i="1"/>
  <c r="AK17" i="1"/>
  <c r="AP16" i="1"/>
  <c r="AJ15" i="2"/>
  <c r="AP15" i="1"/>
  <c r="AI20" i="2"/>
  <c r="AJ20" i="2" s="1"/>
  <c r="AI19" i="2"/>
  <c r="AJ19" i="2" s="1"/>
  <c r="AI18" i="2"/>
  <c r="AJ18" i="2" s="1"/>
  <c r="AI17" i="2"/>
  <c r="AJ17" i="2" s="1"/>
  <c r="AJ16" i="1"/>
  <c r="AK16" i="1" s="1"/>
  <c r="AP25" i="1" l="1"/>
  <c r="AJ25" i="1"/>
  <c r="AK25" i="1"/>
  <c r="AH21" i="2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AG25" i="1"/>
</calcChain>
</file>

<file path=xl/sharedStrings.xml><?xml version="1.0" encoding="utf-8"?>
<sst xmlns="http://schemas.openxmlformats.org/spreadsheetml/2006/main" count="249" uniqueCount="135">
  <si>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</si>
  <si>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</si>
  <si>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</si>
  <si>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</si>
  <si>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</si>
  <si>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</si>
  <si>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</si>
  <si>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</si>
  <si>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</si>
  <si>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</si>
  <si>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</si>
  <si>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</si>
  <si>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</si>
  <si>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</si>
  <si>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</si>
  <si>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</si>
  <si>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</si>
  <si>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</si>
  <si>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</si>
  <si>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</si>
  <si>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</si>
  <si>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</si>
  <si>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</si>
  <si>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</si>
  <si>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</si>
  <si>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</si>
  <si>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</si>
  <si>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</si>
  <si>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</si>
  <si>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</si>
  <si>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</si>
  <si>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</si>
  <si>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</si>
  <si>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</si>
  <si>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</si>
  <si>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</si>
  <si>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</si>
  <si>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</si>
  <si>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</si>
  <si>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</si>
  <si>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</si>
  <si>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</si>
  <si>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31.02</t>
  </si>
  <si>
    <t>ST-Item</t>
  </si>
  <si>
    <t>A</t>
  </si>
  <si>
    <t>Ley Inicial 2021 M$</t>
  </si>
  <si>
    <t>Ley Vigente 2021 M$</t>
  </si>
  <si>
    <t>VIÑA DEL MAR</t>
  </si>
  <si>
    <t>BÍO-BÍO</t>
  </si>
  <si>
    <t>VALPARAÍSO</t>
  </si>
  <si>
    <t>METROPOLITANA</t>
  </si>
  <si>
    <t>30131508-0</t>
  </si>
  <si>
    <t>30101767-0</t>
  </si>
  <si>
    <t>30106557-0</t>
  </si>
  <si>
    <t xml:space="preserve">30101754-0 </t>
  </si>
  <si>
    <t xml:space="preserve">30087497-0 </t>
  </si>
  <si>
    <t>30101757-0</t>
  </si>
  <si>
    <t>30077182-0</t>
  </si>
  <si>
    <t>Policia de Investigaciones de Chile</t>
  </si>
  <si>
    <t>REPOSICION BRIGADA DE INVESTIGACION CRIMINAL PDI.
CONCHALI</t>
  </si>
  <si>
    <t>REPOSICION COMPLEJO POLICIAL PÐI VÑA DEL MAR</t>
  </si>
  <si>
    <t>CONSTRUCCION COMPLEJO POLICIA DE INVESTIGACIONES
OCCIDENTE, PUDAHUEL</t>
  </si>
  <si>
    <t>CONSTRUCCION LABORATORIO DE CRIMINALISTICA CENTRAL PDI</t>
  </si>
  <si>
    <t>REPOSICION CUARTEL POLICIAL PREFECTURA PROVINCIAL OSORNO</t>
  </si>
  <si>
    <t>REPOSICIÓN CUARTEL POLICIAL PDI TOME</t>
  </si>
  <si>
    <t>REPOSICION CUARTEL INVESTIGACIONES PUERTO VARAS</t>
  </si>
  <si>
    <t>N</t>
  </si>
  <si>
    <t>CUARTEL INVESTIGACIONES PUERTO VARAS</t>
  </si>
  <si>
    <t>CUARTEL POLICIAL PDI TOME</t>
  </si>
  <si>
    <t>CUARTEL POLICIAL PREFECTURA PROVINCIAL OSORNO</t>
  </si>
  <si>
    <t>COMPLEJO POLICIA DE INVESTIGACIONES
OCCIDENTE, PUDAHUEL</t>
  </si>
  <si>
    <t xml:space="preserve"> BRIGADA DE INVESTIGACION CRIMINAL PDI.</t>
  </si>
  <si>
    <t>CONCHALI</t>
  </si>
  <si>
    <t>PUDAHUEL</t>
  </si>
  <si>
    <t>OSORNO</t>
  </si>
  <si>
    <t>TOME</t>
  </si>
  <si>
    <t>COMPLEJO POLICIAL PÐI VÑA DEL MAR</t>
  </si>
  <si>
    <t>LOS LAGOS</t>
  </si>
  <si>
    <t>PUERTO VARAS</t>
  </si>
  <si>
    <t>Identificado mes Enero2021 M$</t>
  </si>
  <si>
    <t>30215722-0</t>
  </si>
  <si>
    <t xml:space="preserve">CONSTRUCCION PREFECTURA PROVINCIAL IQUIQUE </t>
  </si>
  <si>
    <t>40007501-0</t>
  </si>
  <si>
    <t>MEJORAMIENTO JEFATURA NACIONAL DE INTELIGENCIA POLICIAL PDI ÑUÑOA</t>
  </si>
  <si>
    <t>Ejecución Valores en M$</t>
  </si>
  <si>
    <t>Estado de Avance de Construcción  (%)</t>
  </si>
  <si>
    <t>Total  ejecución obra</t>
  </si>
  <si>
    <t>Ejecución Programada 2021</t>
  </si>
  <si>
    <t>% Por Ejecutar</t>
  </si>
  <si>
    <t>TARAPACA</t>
  </si>
  <si>
    <t>IQUIQUE</t>
  </si>
  <si>
    <t>REPOSICIÓN COMPLEJO PREFECTURA PROVINCIAL IQUIQUE-PDI</t>
  </si>
  <si>
    <t>ÑUÑOA</t>
  </si>
  <si>
    <t>MEJORAMIENTO JEFATURA NACIONAL DE INTELIGENCIA POLICIAL</t>
  </si>
  <si>
    <t>3                                       1466</t>
  </si>
  <si>
    <t>DECRETO                                   DECRETO</t>
  </si>
  <si>
    <t>04.01.2021                                          17.08.2021</t>
  </si>
  <si>
    <t>Identificado mes Agosto 2021 M$</t>
  </si>
  <si>
    <t>31.03</t>
  </si>
  <si>
    <t>31.04</t>
  </si>
  <si>
    <t>30091326-0</t>
  </si>
  <si>
    <t>REPOSICIÓN CUARTEL PREFECTURA PROVINCIAL LOS ANDES</t>
  </si>
  <si>
    <t>30485523-0</t>
  </si>
  <si>
    <t>REPOSICIÓN DEL CUARTEL DE LA BRIGADA INVESTIGADORA DE TRAIGUEN</t>
  </si>
  <si>
    <t xml:space="preserve">                               DECRETO</t>
  </si>
  <si>
    <t>17.08.2021</t>
  </si>
  <si>
    <t>VALPARAISO</t>
  </si>
  <si>
    <t>LOS ANDES</t>
  </si>
  <si>
    <t>PREFECTURA PROVINCIAL LOS ANDES</t>
  </si>
  <si>
    <t>ARAUCANÍA</t>
  </si>
  <si>
    <t>TRAIGUEN</t>
  </si>
  <si>
    <t xml:space="preserve">BRIGADA DE INVESTIGACIÓN CRIMINALISTICA TRAIGUEN </t>
  </si>
  <si>
    <t>DECRETO    DECRETO</t>
  </si>
  <si>
    <t>320                         1476</t>
  </si>
  <si>
    <t>Identificado mes Febrero 2021 M$</t>
  </si>
  <si>
    <t>23.02.2021   18.08.2021</t>
  </si>
  <si>
    <t>Polici+15:20a de Investigaciones de Chile</t>
  </si>
  <si>
    <t>LABORATORIO DE CRIMINALISTICA CENTRAL</t>
  </si>
  <si>
    <t xml:space="preserve">
08.FEB.021 en explotación.</t>
  </si>
  <si>
    <t>DECRETO                                   DECRETO                        DECRETO</t>
  </si>
  <si>
    <t>3                                       1466                        2115</t>
  </si>
  <si>
    <t>04.01.2021                                          17.08.2021                                      24.11.2021</t>
  </si>
  <si>
    <t>Identificado mes Noviembre 2021 M$</t>
  </si>
  <si>
    <t>Ejecución Acumulada 2021</t>
  </si>
  <si>
    <t>IDENTIFICACION Y EJECUCIÓN AL MES DICIEMBRE DE 2021</t>
  </si>
  <si>
    <t>Consultor: Asesorías e Inversiones Fajardo de la Cuba Ltda.
Etapa: Diseño
Unidad técnica: Deinfra PDI
Desarrollo etapa 2</t>
  </si>
  <si>
    <t>Contratista: OBRASCON HUARTE LAIN S.A. AGENCIA EN CHILE (OHL)
Etapa: Ejecución
Unidad Técnica: DA MOP Valparaíso
Plazo Ejecución: 720 días corridos
Avance físico Real: 4,22 %
Avance Financiero: 3,71 %</t>
  </si>
  <si>
    <t>Licitación ID: 822-15-LR20
Etapa: Ejecución
Unidad Técnica: DA MOP de Valparaíso
Publicación respuestas: 15.ENE.021                                                                                            
Apertura Técnica: 15.FEB.021                                                              
Apertura Económica: 22.FEB.021                                                    
Adjudicación: 18.JUN.021
Plazo ejecución estimada: 660 días corridos
fecha inicio: ENE.022
La DA MOP Valpo. Prepara antecedentes para ingreso a contraloría para toma de razón.</t>
  </si>
  <si>
    <t xml:space="preserve">Contratista: Constructora B más V Ltda.
Etapa: Ejecución
Unidad Técnica: DA MOP RM
Plazo ejecución: 450 + 120 = 570 días corridos
Avance físico: 83%
Avance financiero: 63,80%
La empresa constructora solicitó aumento de plazo en 120 días, quedando la finalización de la obra para mayo 2022.
Mediante el Oficio N° 213 de fecha 15.DIC.021 de la Jefatura Nacional de Gestión Estratégica dirigido a la División de Administración y Finanzas del Ministerio del Interior y Seguridad Pública, se solicitó identificación presupuestaría año 2022 para la presente iniciativa. </t>
  </si>
  <si>
    <t xml:space="preserve">Contratista: OHL
Etapa: Ejecución
Unidad Técnica: DA MOP RM
Plazo Ejecución: 810 días
Avance físico: 100%
Avance financiero: 100 %
En Explotación, con acta de recepción provisoria del 29.JUL.021 de la DA MOP RM
Mediante el Oficio N° 213 de fecha 15.DIC.021 de la Jefatura Nacional de Gestión Estratégica dirigido a la División de Administración y Finanzas del Ministerio del Interior y Seguridad Pública, se solicitó identificación presupuestaría año 2022 para la presente iniciativa. </t>
  </si>
  <si>
    <t>DA MOP Metropolitano prepara nuevo llamado a licitación.</t>
  </si>
  <si>
    <t xml:space="preserve">RS de ejecución del 11.FEB.021
Convenio mandato PDI-MOP firmado el 29.SEP.021. con la DA MOP 
No se licitará mediante Trato Directo sino con Licitación pública, por esta razón se solicitó el 06.ENE.022 a la DA MOP iniciar los trámites.
Mediante el Oficio N° 213 de fecha 15.DIC.021 de la Jefatura Nacional de Gestión Estratégica dirigido a la División de Administración y Finanzas del Ministerio del Interior y Seguridad Pública, se solicitó identificación presupuestaría año 2022 para la presente iniciativa. </t>
  </si>
  <si>
    <t>Se tramita mediante MDSyF el informe de consulta indígena, requeriodo por DA MOP.</t>
  </si>
  <si>
    <t>En Explotación desde el 22.OCT.022
Mediante el Oficio N° 213 de fecha 15.DIC.021 de la Jefatura Nacional de Gestión Estratégica dirigido a la División de Administración y Finanzas del Ministerio del Interior y Seguridad Pública, se solicitó identificación presupuestaría año 2022 para la compra de equipamiento por un monto de M$ 343.510</t>
  </si>
  <si>
    <t>Entrega Terreno: 07-09-2021
Unidad Técnica: DAR M.O.P. de Los Lagos 
Avance físico: 5,86%
Mediante el Oficio N° 213 de fecha 15.DIC.021 de la Jefatura Nacional de Gestión Estratégica dirigido a la División de Administración y Finanzas del Ministerio del Interior y Seguridad Pública, se solicitó identificación presupuestaría año 2022 para la presente iniciativa.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</si>
</sst>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3" fontId="5" fillId="0" borderId="2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Alignment="1">
      <alignment vertical="center" wrapText="1"/>
    </xf>
    <xf numFmtId="0" fontId="7" fillId="0" borderId="1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3" fontId="3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horizontal="right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/>
    </xf>
    <xf numFmtId="0" fontId="2" fillId="8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3" fontId="5" fillId="9" borderId="2" xfId="0" applyNumberFormat="1" applyFont="1" applyFill="1" applyBorder="1" applyAlignment="1">
      <alignment vertical="center" wrapText="1"/>
    </xf>
    <xf numFmtId="9" fontId="2" fillId="9" borderId="2" xfId="0" applyNumberFormat="1" applyFont="1" applyFill="1" applyBorder="1" applyAlignment="1">
      <alignment vertical="center" wrapText="1"/>
    </xf>
    <xf numFmtId="0" fontId="2" fillId="9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8"/>
  <sheetViews>
    <sheetView showGridLines="0" topLeftCell="AI9" zoomScaleNormal="100" workbookViewId="0">
      <selection activeCell="F33" sqref="F33"/>
    </sheetView>
  </sheetViews>
  <sheetFormatPr baseColWidth="10" defaultRowHeight="11.25" x14ac:dyDescent="0.25"/>
  <cols>
    <col min="1" max="1" width="11.42578125" style="25"/>
    <col min="2" max="2" width="4.42578125" style="25" customWidth="1"/>
    <col min="3" max="3" width="10.42578125" style="25" customWidth="1"/>
    <col min="4" max="4" width="7.85546875" style="25" customWidth="1"/>
    <col min="5" max="5" width="9.28515625" style="25" customWidth="1"/>
    <col min="6" max="6" width="29.140625" style="25" customWidth="1"/>
    <col min="7" max="7" width="12.140625" style="25" customWidth="1"/>
    <col min="8" max="8" width="9" style="25" customWidth="1"/>
    <col min="9" max="9" width="9.7109375" style="25" customWidth="1"/>
    <col min="10" max="10" width="13.42578125" style="25" customWidth="1"/>
    <col min="11" max="11" width="55" style="25" customWidth="1"/>
    <col min="12" max="12" width="19.85546875" style="25" customWidth="1"/>
    <col min="13" max="13" width="19" style="25" customWidth="1"/>
    <col min="14" max="18" width="12.7109375" style="25" customWidth="1"/>
    <col min="19" max="19" width="8" style="25" customWidth="1"/>
    <col min="20" max="22" width="12.7109375" style="25" customWidth="1"/>
    <col min="23" max="33" width="8.28515625" style="25" customWidth="1"/>
    <col min="34" max="36" width="11.42578125" style="25" customWidth="1"/>
    <col min="37" max="37" width="13.28515625" style="25" customWidth="1"/>
    <col min="38" max="16384" width="11.42578125" style="25"/>
  </cols>
  <sheetData>
    <row r="1" spans="2:57" hidden="1" x14ac:dyDescent="0.25">
      <c r="B1" s="90"/>
      <c r="C1" s="90"/>
      <c r="D1" s="90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24"/>
    </row>
    <row r="2" spans="2:57" hidden="1" x14ac:dyDescent="0.25"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24"/>
    </row>
    <row r="3" spans="2:57" ht="12.75" hidden="1" customHeight="1" x14ac:dyDescent="0.25"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27"/>
    </row>
    <row r="4" spans="2:57" ht="21.75" hidden="1" customHeight="1" x14ac:dyDescent="0.25"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27"/>
    </row>
    <row r="5" spans="2:57" ht="11.25" hidden="1" customHeight="1" x14ac:dyDescent="0.25"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27"/>
    </row>
    <row r="6" spans="2:57" ht="15" hidden="1" customHeight="1" x14ac:dyDescent="0.25"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27"/>
    </row>
    <row r="7" spans="2:57" ht="21" hidden="1" customHeight="1" x14ac:dyDescent="0.25"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27"/>
    </row>
    <row r="8" spans="2:57" ht="16.5" hidden="1" customHeight="1" x14ac:dyDescent="0.25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27"/>
    </row>
    <row r="9" spans="2:57" ht="18.75" customHeight="1" x14ac:dyDescent="0.25"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27"/>
    </row>
    <row r="10" spans="2:57" ht="17.25" customHeight="1" x14ac:dyDescent="0.25">
      <c r="E10" s="93" t="s">
        <v>124</v>
      </c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27"/>
      <c r="AL10" s="94" t="s">
        <v>31</v>
      </c>
      <c r="AM10" s="94"/>
      <c r="AN10" s="95"/>
      <c r="AO10" s="95"/>
      <c r="AP10" s="95"/>
    </row>
    <row r="11" spans="2:57" ht="21.75" customHeight="1" x14ac:dyDescent="0.25">
      <c r="B11" s="28"/>
      <c r="C11" s="28"/>
      <c r="D11" s="28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L11" s="97" t="s">
        <v>30</v>
      </c>
      <c r="AM11" s="97"/>
      <c r="AN11" s="97"/>
      <c r="AO11" s="29"/>
      <c r="AP11" s="29"/>
    </row>
    <row r="13" spans="2:57" ht="15" customHeight="1" x14ac:dyDescent="0.25">
      <c r="C13" s="84"/>
      <c r="D13" s="84"/>
      <c r="K13" s="24"/>
      <c r="L13" s="24"/>
      <c r="M13" s="24"/>
      <c r="P13" s="84"/>
      <c r="Q13" s="85"/>
      <c r="R13" s="85"/>
      <c r="S13" s="9"/>
      <c r="T13" s="10"/>
      <c r="U13" s="9"/>
      <c r="V13" s="9"/>
      <c r="W13" s="86" t="s">
        <v>29</v>
      </c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5" t="s">
        <v>28</v>
      </c>
      <c r="AJ13" s="5"/>
      <c r="AK13" s="24"/>
      <c r="AL13" s="87" t="s">
        <v>27</v>
      </c>
      <c r="AM13" s="88"/>
      <c r="AN13" s="89"/>
      <c r="AQ13" s="86" t="s">
        <v>85</v>
      </c>
      <c r="AR13" s="86"/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</row>
    <row r="14" spans="2:57" ht="55.5" customHeight="1" x14ac:dyDescent="0.25">
      <c r="B14" s="30" t="s">
        <v>26</v>
      </c>
      <c r="C14" s="31" t="s">
        <v>34</v>
      </c>
      <c r="D14" s="32" t="s">
        <v>43</v>
      </c>
      <c r="E14" s="30" t="s">
        <v>25</v>
      </c>
      <c r="F14" s="31" t="s">
        <v>24</v>
      </c>
      <c r="G14" s="33" t="s">
        <v>23</v>
      </c>
      <c r="H14" s="33" t="s">
        <v>22</v>
      </c>
      <c r="I14" s="33" t="s">
        <v>21</v>
      </c>
      <c r="J14" s="33" t="s">
        <v>20</v>
      </c>
      <c r="K14" s="34" t="s">
        <v>19</v>
      </c>
      <c r="L14" s="33" t="s">
        <v>38</v>
      </c>
      <c r="M14" s="33" t="s">
        <v>37</v>
      </c>
      <c r="N14" s="33" t="s">
        <v>18</v>
      </c>
      <c r="O14" s="33" t="s">
        <v>17</v>
      </c>
      <c r="P14" s="33" t="s">
        <v>114</v>
      </c>
      <c r="Q14" s="33" t="s">
        <v>97</v>
      </c>
      <c r="R14" s="33" t="s">
        <v>32</v>
      </c>
      <c r="S14" s="33" t="s">
        <v>36</v>
      </c>
      <c r="T14" s="33" t="s">
        <v>41</v>
      </c>
      <c r="U14" s="33" t="s">
        <v>39</v>
      </c>
      <c r="V14" s="33" t="s">
        <v>35</v>
      </c>
      <c r="W14" s="33" t="s">
        <v>16</v>
      </c>
      <c r="X14" s="33" t="s">
        <v>15</v>
      </c>
      <c r="Y14" s="33" t="s">
        <v>14</v>
      </c>
      <c r="Z14" s="33" t="s">
        <v>13</v>
      </c>
      <c r="AA14" s="33" t="s">
        <v>12</v>
      </c>
      <c r="AB14" s="33" t="s">
        <v>11</v>
      </c>
      <c r="AC14" s="33" t="s">
        <v>10</v>
      </c>
      <c r="AD14" s="33" t="s">
        <v>9</v>
      </c>
      <c r="AE14" s="33" t="s">
        <v>8</v>
      </c>
      <c r="AF14" s="33" t="s">
        <v>7</v>
      </c>
      <c r="AG14" s="33" t="s">
        <v>6</v>
      </c>
      <c r="AH14" s="33" t="s">
        <v>5</v>
      </c>
      <c r="AI14" s="33" t="s">
        <v>123</v>
      </c>
      <c r="AJ14" s="33" t="s">
        <v>4</v>
      </c>
      <c r="AK14" s="35"/>
      <c r="AL14" s="76">
        <v>2022</v>
      </c>
      <c r="AM14" s="77">
        <v>2023</v>
      </c>
      <c r="AN14" s="4" t="s">
        <v>3</v>
      </c>
      <c r="AQ14" s="33" t="s">
        <v>16</v>
      </c>
      <c r="AR14" s="33" t="s">
        <v>15</v>
      </c>
      <c r="AS14" s="33" t="s">
        <v>14</v>
      </c>
      <c r="AT14" s="33" t="s">
        <v>13</v>
      </c>
      <c r="AU14" s="33" t="s">
        <v>12</v>
      </c>
      <c r="AV14" s="33" t="s">
        <v>11</v>
      </c>
      <c r="AW14" s="33" t="s">
        <v>10</v>
      </c>
      <c r="AX14" s="33" t="s">
        <v>9</v>
      </c>
      <c r="AY14" s="33" t="s">
        <v>8</v>
      </c>
      <c r="AZ14" s="33" t="s">
        <v>7</v>
      </c>
      <c r="BA14" s="33" t="s">
        <v>6</v>
      </c>
      <c r="BB14" s="33" t="s">
        <v>5</v>
      </c>
      <c r="BC14" s="32" t="s">
        <v>86</v>
      </c>
      <c r="BD14" s="32" t="s">
        <v>87</v>
      </c>
      <c r="BE14" s="32" t="s">
        <v>88</v>
      </c>
    </row>
    <row r="15" spans="2:57" ht="123" customHeight="1" x14ac:dyDescent="0.25">
      <c r="B15" s="36">
        <v>1</v>
      </c>
      <c r="C15" s="50" t="s">
        <v>58</v>
      </c>
      <c r="D15" s="36" t="s">
        <v>42</v>
      </c>
      <c r="E15" s="59" t="s">
        <v>82</v>
      </c>
      <c r="F15" s="60" t="s">
        <v>83</v>
      </c>
      <c r="G15" s="2" t="s">
        <v>50</v>
      </c>
      <c r="H15" s="2" t="s">
        <v>92</v>
      </c>
      <c r="I15" s="2"/>
      <c r="J15" s="2" t="s">
        <v>93</v>
      </c>
      <c r="K15" s="23" t="s">
        <v>131</v>
      </c>
      <c r="L15" s="2"/>
      <c r="M15" s="2"/>
      <c r="N15" s="61">
        <v>5845183</v>
      </c>
      <c r="O15" s="61">
        <f>N15+Q15</f>
        <v>2998865</v>
      </c>
      <c r="P15" s="61">
        <v>5845183</v>
      </c>
      <c r="Q15" s="44">
        <v>-2846318</v>
      </c>
      <c r="R15" s="62">
        <f>IFERROR(S15/O15,0)</f>
        <v>1</v>
      </c>
      <c r="S15" s="63">
        <f>P15+Q15</f>
        <v>2998865</v>
      </c>
      <c r="T15" s="13" t="s">
        <v>112</v>
      </c>
      <c r="U15" s="13" t="s">
        <v>113</v>
      </c>
      <c r="V15" s="13" t="s">
        <v>115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18202</v>
      </c>
      <c r="AC15" s="6">
        <v>0</v>
      </c>
      <c r="AD15" s="42">
        <v>0</v>
      </c>
      <c r="AE15" s="42">
        <v>0</v>
      </c>
      <c r="AF15" s="42">
        <v>0</v>
      </c>
      <c r="AG15" s="42">
        <v>0</v>
      </c>
      <c r="AH15" s="78">
        <v>0</v>
      </c>
      <c r="AI15" s="6">
        <f>SUM(W15:AH15)</f>
        <v>18202</v>
      </c>
      <c r="AJ15" s="6">
        <f>S15-AI15</f>
        <v>2980663</v>
      </c>
      <c r="AK15" s="44"/>
      <c r="AL15" s="17">
        <v>8632773</v>
      </c>
      <c r="AM15" s="17">
        <v>2885954</v>
      </c>
      <c r="AN15" s="1">
        <f>SUM(AL15+AM15)</f>
        <v>11518727</v>
      </c>
      <c r="AQ15" s="45">
        <v>0</v>
      </c>
      <c r="AR15" s="45">
        <v>0</v>
      </c>
      <c r="AS15" s="45">
        <v>0</v>
      </c>
      <c r="AT15" s="45">
        <v>0</v>
      </c>
      <c r="AU15" s="45">
        <v>0</v>
      </c>
      <c r="AV15" s="45">
        <v>0</v>
      </c>
      <c r="AW15" s="45">
        <v>0</v>
      </c>
      <c r="AX15" s="45">
        <v>0</v>
      </c>
      <c r="AY15" s="45">
        <v>0</v>
      </c>
      <c r="AZ15" s="45">
        <v>0</v>
      </c>
      <c r="BA15" s="45">
        <v>0</v>
      </c>
      <c r="BB15" s="79">
        <v>0</v>
      </c>
      <c r="BC15" s="46">
        <f>SUM(AQ15:BB15)</f>
        <v>0</v>
      </c>
      <c r="BD15" s="46">
        <v>0.3</v>
      </c>
      <c r="BE15" s="46">
        <f>BD15-BC15</f>
        <v>0.3</v>
      </c>
    </row>
    <row r="16" spans="2:57" ht="25.5" hidden="1" customHeight="1" x14ac:dyDescent="0.25">
      <c r="B16" s="47"/>
      <c r="C16" s="39"/>
      <c r="D16" s="47"/>
      <c r="E16" s="2"/>
      <c r="F16" s="2"/>
      <c r="G16" s="2"/>
      <c r="H16" s="2"/>
      <c r="I16" s="2"/>
      <c r="J16" s="2"/>
      <c r="K16" s="2"/>
      <c r="L16" s="2"/>
      <c r="M16" s="2"/>
      <c r="N16" s="61"/>
      <c r="O16" s="61"/>
      <c r="P16" s="61"/>
      <c r="Q16" s="2"/>
      <c r="R16" s="2"/>
      <c r="S16" s="2">
        <f t="shared" ref="S16:S20" si="0">P16+Q16</f>
        <v>0</v>
      </c>
      <c r="T16" s="2"/>
      <c r="U16" s="2"/>
      <c r="V16" s="2"/>
      <c r="W16" s="6"/>
      <c r="X16" s="6"/>
      <c r="Y16" s="6"/>
      <c r="Z16" s="6"/>
      <c r="AA16" s="6"/>
      <c r="AB16" s="6"/>
      <c r="AC16" s="6"/>
      <c r="AD16" s="42"/>
      <c r="AE16" s="42"/>
      <c r="AF16" s="42"/>
      <c r="AG16" s="42"/>
      <c r="AH16" s="43"/>
      <c r="AI16" s="42">
        <f>SUM(W16:AH16)</f>
        <v>0</v>
      </c>
      <c r="AJ16" s="48">
        <f t="shared" ref="AJ16:AJ20" si="1">+O16-AI16</f>
        <v>0</v>
      </c>
      <c r="AK16" s="44"/>
      <c r="AL16" s="1"/>
      <c r="AM16" s="1"/>
      <c r="AN16" s="1">
        <f>+O16+AL16</f>
        <v>0</v>
      </c>
      <c r="AO16" s="26"/>
      <c r="AV16" s="72"/>
      <c r="AW16" s="72"/>
      <c r="AY16" s="26"/>
      <c r="BB16" s="80"/>
    </row>
    <row r="17" spans="2:57" ht="26.25" hidden="1" customHeight="1" x14ac:dyDescent="0.25">
      <c r="B17" s="47"/>
      <c r="C17" s="39"/>
      <c r="D17" s="47"/>
      <c r="E17" s="2"/>
      <c r="F17" s="2"/>
      <c r="G17" s="2"/>
      <c r="H17" s="2"/>
      <c r="I17" s="2"/>
      <c r="J17" s="2"/>
      <c r="K17" s="2"/>
      <c r="L17" s="2"/>
      <c r="M17" s="2"/>
      <c r="N17" s="61"/>
      <c r="O17" s="61"/>
      <c r="P17" s="61"/>
      <c r="Q17" s="2"/>
      <c r="R17" s="2"/>
      <c r="S17" s="2">
        <f t="shared" si="0"/>
        <v>0</v>
      </c>
      <c r="T17" s="2"/>
      <c r="U17" s="2"/>
      <c r="V17" s="2"/>
      <c r="W17" s="6"/>
      <c r="X17" s="6"/>
      <c r="Y17" s="6"/>
      <c r="Z17" s="6"/>
      <c r="AA17" s="6"/>
      <c r="AB17" s="6"/>
      <c r="AC17" s="6"/>
      <c r="AD17" s="42"/>
      <c r="AE17" s="42"/>
      <c r="AF17" s="42"/>
      <c r="AG17" s="42"/>
      <c r="AH17" s="43"/>
      <c r="AI17" s="6">
        <f t="shared" ref="AI17:AI20" si="2">SUM(W17:AH17)</f>
        <v>0</v>
      </c>
      <c r="AJ17" s="43">
        <f t="shared" si="1"/>
        <v>0</v>
      </c>
      <c r="AK17" s="44"/>
      <c r="AL17" s="1"/>
      <c r="AM17" s="1"/>
      <c r="AN17" s="1"/>
      <c r="AV17" s="72"/>
      <c r="AW17" s="72"/>
      <c r="AY17" s="26"/>
      <c r="BB17" s="80"/>
    </row>
    <row r="18" spans="2:57" ht="24.75" hidden="1" customHeight="1" x14ac:dyDescent="0.25">
      <c r="B18" s="47"/>
      <c r="C18" s="39"/>
      <c r="D18" s="47"/>
      <c r="E18" s="2"/>
      <c r="F18" s="2"/>
      <c r="G18" s="2"/>
      <c r="H18" s="2"/>
      <c r="I18" s="2"/>
      <c r="J18" s="2"/>
      <c r="K18" s="2"/>
      <c r="L18" s="2"/>
      <c r="M18" s="2"/>
      <c r="N18" s="61"/>
      <c r="O18" s="61"/>
      <c r="P18" s="61"/>
      <c r="Q18" s="2"/>
      <c r="R18" s="2"/>
      <c r="S18" s="2">
        <f t="shared" si="0"/>
        <v>0</v>
      </c>
      <c r="T18" s="2"/>
      <c r="U18" s="2"/>
      <c r="V18" s="2"/>
      <c r="W18" s="6"/>
      <c r="X18" s="6"/>
      <c r="Y18" s="6"/>
      <c r="Z18" s="6"/>
      <c r="AA18" s="6"/>
      <c r="AB18" s="6"/>
      <c r="AC18" s="6"/>
      <c r="AD18" s="42"/>
      <c r="AE18" s="42"/>
      <c r="AF18" s="42"/>
      <c r="AG18" s="42"/>
      <c r="AH18" s="43"/>
      <c r="AI18" s="6">
        <f t="shared" si="2"/>
        <v>0</v>
      </c>
      <c r="AJ18" s="43">
        <f t="shared" si="1"/>
        <v>0</v>
      </c>
      <c r="AK18" s="44"/>
      <c r="AL18" s="1"/>
      <c r="AM18" s="1"/>
      <c r="AN18" s="1"/>
      <c r="AV18" s="72"/>
      <c r="AW18" s="72"/>
      <c r="AY18" s="26"/>
      <c r="BB18" s="80"/>
    </row>
    <row r="19" spans="2:57" ht="33" hidden="1" customHeight="1" x14ac:dyDescent="0.25">
      <c r="B19" s="47"/>
      <c r="C19" s="64"/>
      <c r="D19" s="65"/>
      <c r="E19" s="3"/>
      <c r="F19" s="3"/>
      <c r="G19" s="3"/>
      <c r="H19" s="3"/>
      <c r="I19" s="3"/>
      <c r="J19" s="3"/>
      <c r="K19" s="3"/>
      <c r="L19" s="3"/>
      <c r="M19" s="3"/>
      <c r="N19" s="66"/>
      <c r="O19" s="66"/>
      <c r="P19" s="66"/>
      <c r="Q19" s="3"/>
      <c r="R19" s="3"/>
      <c r="S19" s="2">
        <f t="shared" si="0"/>
        <v>0</v>
      </c>
      <c r="T19" s="3"/>
      <c r="U19" s="3"/>
      <c r="V19" s="3"/>
      <c r="W19" s="6"/>
      <c r="X19" s="6"/>
      <c r="Y19" s="6"/>
      <c r="Z19" s="6"/>
      <c r="AA19" s="6"/>
      <c r="AB19" s="6"/>
      <c r="AC19" s="6"/>
      <c r="AD19" s="42"/>
      <c r="AE19" s="42"/>
      <c r="AF19" s="42"/>
      <c r="AG19" s="42"/>
      <c r="AH19" s="43"/>
      <c r="AI19" s="6">
        <f t="shared" si="2"/>
        <v>0</v>
      </c>
      <c r="AJ19" s="43">
        <f t="shared" si="1"/>
        <v>0</v>
      </c>
      <c r="AK19" s="44"/>
      <c r="AL19" s="1"/>
      <c r="AM19" s="1"/>
      <c r="AN19" s="1"/>
      <c r="AV19" s="72"/>
      <c r="AW19" s="72"/>
      <c r="AY19" s="26"/>
      <c r="BB19" s="80"/>
    </row>
    <row r="20" spans="2:57" ht="27.75" hidden="1" customHeight="1" x14ac:dyDescent="0.25">
      <c r="B20" s="47"/>
      <c r="C20" s="39"/>
      <c r="D20" s="47"/>
      <c r="E20" s="2"/>
      <c r="F20" s="2"/>
      <c r="G20" s="2"/>
      <c r="H20" s="2"/>
      <c r="I20" s="2"/>
      <c r="J20" s="2"/>
      <c r="K20" s="2"/>
      <c r="L20" s="2"/>
      <c r="M20" s="2"/>
      <c r="N20" s="61"/>
      <c r="O20" s="61"/>
      <c r="P20" s="61"/>
      <c r="Q20" s="2"/>
      <c r="R20" s="2"/>
      <c r="S20" s="2">
        <f t="shared" si="0"/>
        <v>0</v>
      </c>
      <c r="T20" s="2"/>
      <c r="U20" s="2"/>
      <c r="V20" s="2"/>
      <c r="W20" s="6"/>
      <c r="X20" s="6"/>
      <c r="Y20" s="6"/>
      <c r="Z20" s="6"/>
      <c r="AA20" s="6"/>
      <c r="AB20" s="6"/>
      <c r="AC20" s="6"/>
      <c r="AD20" s="42"/>
      <c r="AE20" s="42"/>
      <c r="AF20" s="42"/>
      <c r="AG20" s="42"/>
      <c r="AH20" s="43"/>
      <c r="AI20" s="6">
        <f t="shared" si="2"/>
        <v>0</v>
      </c>
      <c r="AJ20" s="43">
        <f t="shared" si="1"/>
        <v>0</v>
      </c>
      <c r="AK20" s="44"/>
      <c r="AL20" s="1"/>
      <c r="AM20" s="1"/>
      <c r="AN20" s="1"/>
      <c r="AV20" s="72"/>
      <c r="AW20" s="72"/>
      <c r="AY20" s="26"/>
      <c r="BB20" s="80"/>
    </row>
    <row r="21" spans="2:57" ht="15" customHeight="1" x14ac:dyDescent="0.25">
      <c r="B21" s="98" t="s">
        <v>2</v>
      </c>
      <c r="C21" s="98"/>
      <c r="D21" s="98"/>
      <c r="E21" s="98"/>
      <c r="F21" s="98"/>
      <c r="G21" s="54"/>
      <c r="H21" s="54"/>
      <c r="I21" s="54"/>
      <c r="J21" s="54"/>
      <c r="K21" s="54"/>
      <c r="L21" s="54">
        <f>SUM(L15)</f>
        <v>0</v>
      </c>
      <c r="M21" s="54">
        <f>SUM(M15)</f>
        <v>0</v>
      </c>
      <c r="N21" s="55">
        <f>SUM(N15:N20)</f>
        <v>5845183</v>
      </c>
      <c r="O21" s="55">
        <f t="shared" ref="O21" si="3">SUM(O15:O20)</f>
        <v>2998865</v>
      </c>
      <c r="P21" s="55">
        <f>SUM(P15:P20)</f>
        <v>5845183</v>
      </c>
      <c r="Q21" s="55">
        <f>SUM(P15)</f>
        <v>5845183</v>
      </c>
      <c r="R21" s="67">
        <f>SUM(R15)</f>
        <v>1</v>
      </c>
      <c r="S21" s="55">
        <f>SUM(S15:S20)</f>
        <v>2998865</v>
      </c>
      <c r="T21" s="54"/>
      <c r="U21" s="54"/>
      <c r="V21" s="54"/>
      <c r="W21" s="55">
        <f t="shared" ref="W21:AJ21" si="4">SUM(W15:W20)</f>
        <v>0</v>
      </c>
      <c r="X21" s="55">
        <f t="shared" si="4"/>
        <v>0</v>
      </c>
      <c r="Y21" s="55">
        <f t="shared" si="4"/>
        <v>0</v>
      </c>
      <c r="Z21" s="55">
        <f t="shared" si="4"/>
        <v>0</v>
      </c>
      <c r="AA21" s="55">
        <f t="shared" si="4"/>
        <v>0</v>
      </c>
      <c r="AB21" s="55">
        <f t="shared" si="4"/>
        <v>18202</v>
      </c>
      <c r="AC21" s="55">
        <f t="shared" si="4"/>
        <v>0</v>
      </c>
      <c r="AD21" s="56">
        <f t="shared" si="4"/>
        <v>0</v>
      </c>
      <c r="AE21" s="56">
        <f t="shared" si="4"/>
        <v>0</v>
      </c>
      <c r="AF21" s="56">
        <f t="shared" si="4"/>
        <v>0</v>
      </c>
      <c r="AG21" s="56">
        <f t="shared" si="4"/>
        <v>0</v>
      </c>
      <c r="AH21" s="55">
        <f t="shared" si="4"/>
        <v>0</v>
      </c>
      <c r="AI21" s="6">
        <f>SUM(AI15:AI20)</f>
        <v>18202</v>
      </c>
      <c r="AJ21" s="55">
        <f t="shared" si="4"/>
        <v>2980663</v>
      </c>
      <c r="AK21" s="44"/>
      <c r="AL21" s="6">
        <f>SUM(AL15)</f>
        <v>8632773</v>
      </c>
      <c r="AM21" s="6">
        <f>SUM(AM15)</f>
        <v>2885954</v>
      </c>
      <c r="AN21" s="6">
        <f>SUM(AL21:AM21)</f>
        <v>11518727</v>
      </c>
      <c r="AQ21" s="46">
        <f>SUM(AQ15:AQ20)</f>
        <v>0</v>
      </c>
      <c r="AR21" s="46">
        <f t="shared" ref="AR21:BE21" si="5">SUM(AR15:AR20)</f>
        <v>0</v>
      </c>
      <c r="AS21" s="46">
        <f t="shared" si="5"/>
        <v>0</v>
      </c>
      <c r="AT21" s="46">
        <f t="shared" si="5"/>
        <v>0</v>
      </c>
      <c r="AU21" s="46">
        <f t="shared" si="5"/>
        <v>0</v>
      </c>
      <c r="AV21" s="45">
        <f t="shared" si="5"/>
        <v>0</v>
      </c>
      <c r="AW21" s="45">
        <f t="shared" si="5"/>
        <v>0</v>
      </c>
      <c r="AX21" s="46">
        <f t="shared" si="5"/>
        <v>0</v>
      </c>
      <c r="AY21" s="45">
        <f t="shared" si="5"/>
        <v>0</v>
      </c>
      <c r="AZ21" s="46">
        <f t="shared" si="5"/>
        <v>0</v>
      </c>
      <c r="BA21" s="46">
        <f t="shared" si="5"/>
        <v>0</v>
      </c>
      <c r="BB21" s="79">
        <f t="shared" si="5"/>
        <v>0</v>
      </c>
      <c r="BC21" s="46">
        <f t="shared" si="5"/>
        <v>0</v>
      </c>
      <c r="BD21" s="46">
        <f>BD15</f>
        <v>0.3</v>
      </c>
      <c r="BE21" s="46">
        <f t="shared" si="5"/>
        <v>0.3</v>
      </c>
    </row>
    <row r="22" spans="2:57" ht="20.25" customHeight="1" x14ac:dyDescent="0.25">
      <c r="B22" s="99"/>
      <c r="C22" s="99"/>
      <c r="D22" s="99"/>
      <c r="E22" s="99"/>
      <c r="F22" s="99"/>
      <c r="G22" s="24"/>
      <c r="H22" s="24"/>
      <c r="AK22" s="27"/>
    </row>
    <row r="23" spans="2:57" ht="15" customHeight="1" x14ac:dyDescent="0.25">
      <c r="B23" s="68" t="s">
        <v>1</v>
      </c>
      <c r="C23" s="68"/>
      <c r="D23" s="68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27"/>
    </row>
    <row r="24" spans="2:57" ht="12.75" customHeight="1" x14ac:dyDescent="0.25">
      <c r="B24" s="82" t="s">
        <v>0</v>
      </c>
      <c r="C24" s="82"/>
      <c r="D24" s="83"/>
      <c r="E24" s="83"/>
      <c r="F24" s="83"/>
      <c r="G24" s="83"/>
      <c r="H24" s="83"/>
      <c r="I24" s="83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27"/>
    </row>
    <row r="27" spans="2:57" x14ac:dyDescent="0.25">
      <c r="AL27" s="70"/>
      <c r="AM27" s="70"/>
      <c r="AN27" s="70"/>
      <c r="AO27" s="70"/>
    </row>
    <row r="28" spans="2:57" ht="12.75" x14ac:dyDescent="0.25">
      <c r="AL28" s="71"/>
      <c r="AM28" s="71"/>
      <c r="AN28" s="71"/>
      <c r="AO28" s="70"/>
    </row>
  </sheetData>
  <mergeCells count="20">
    <mergeCell ref="AQ13:BE13"/>
    <mergeCell ref="AL11:AN11"/>
    <mergeCell ref="B21:F21"/>
    <mergeCell ref="B22:F22"/>
    <mergeCell ref="E23:AJ23"/>
    <mergeCell ref="B24:I24"/>
    <mergeCell ref="P13:R13"/>
    <mergeCell ref="W13:AH13"/>
    <mergeCell ref="AL13:AN13"/>
    <mergeCell ref="B1:AJ2"/>
    <mergeCell ref="B3:AJ4"/>
    <mergeCell ref="B5:AJ5"/>
    <mergeCell ref="B6:AJ6"/>
    <mergeCell ref="B7:AJ7"/>
    <mergeCell ref="B8:AJ8"/>
    <mergeCell ref="B9:AJ9"/>
    <mergeCell ref="E10:AJ10"/>
    <mergeCell ref="AL10:AP10"/>
    <mergeCell ref="E11:AJ11"/>
    <mergeCell ref="C13:D13"/>
  </mergeCells>
  <conditionalFormatting sqref="K15">
    <cfRule type="containsBlanks" dxfId="4" priority="1">
      <formula>LEN(TRIM(K15))=0</formula>
    </cfRule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F29"/>
  <sheetViews>
    <sheetView showGridLines="0" tabSelected="1" topLeftCell="A4" zoomScaleNormal="100" workbookViewId="0">
      <selection activeCell="BC1" sqref="BC1"/>
    </sheetView>
  </sheetViews>
  <sheetFormatPr baseColWidth="10" defaultRowHeight="11.25" x14ac:dyDescent="0.25"/>
  <cols>
    <col min="1" max="1" width="11.42578125" style="25"/>
    <col min="2" max="2" width="4.28515625" style="25" bestFit="1" customWidth="1"/>
    <col min="3" max="3" width="11.5703125" style="25" bestFit="1" customWidth="1"/>
    <col min="4" max="4" width="6" style="25" bestFit="1" customWidth="1"/>
    <col min="5" max="5" width="9.42578125" style="25" bestFit="1" customWidth="1"/>
    <col min="6" max="6" width="27" style="25" bestFit="1" customWidth="1"/>
    <col min="7" max="7" width="12" style="25" customWidth="1"/>
    <col min="8" max="8" width="10.5703125" style="25" customWidth="1"/>
    <col min="9" max="9" width="8.85546875" style="25" customWidth="1"/>
    <col min="10" max="10" width="15.42578125" style="25" customWidth="1"/>
    <col min="11" max="11" width="48.85546875" style="25" customWidth="1"/>
    <col min="12" max="12" width="13.5703125" style="25" customWidth="1"/>
    <col min="13" max="13" width="10.42578125" style="25" customWidth="1"/>
    <col min="14" max="14" width="11.28515625" style="25" customWidth="1"/>
    <col min="15" max="15" width="12.5703125" style="25" customWidth="1"/>
    <col min="16" max="17" width="12" style="25" customWidth="1"/>
    <col min="18" max="18" width="12.140625" style="26" customWidth="1"/>
    <col min="19" max="19" width="10.140625" style="25" customWidth="1"/>
    <col min="20" max="20" width="10" style="25" customWidth="1"/>
    <col min="21" max="21" width="12" style="25" customWidth="1"/>
    <col min="22" max="22" width="10.7109375" style="25" customWidth="1"/>
    <col min="23" max="23" width="8.7109375" style="25" customWidth="1"/>
    <col min="24" max="24" width="5" style="25" bestFit="1" customWidth="1"/>
    <col min="25" max="32" width="7.85546875" style="25" bestFit="1" customWidth="1"/>
    <col min="33" max="33" width="6.5703125" style="25" bestFit="1" customWidth="1"/>
    <col min="34" max="34" width="7.85546875" style="25" bestFit="1" customWidth="1"/>
    <col min="35" max="35" width="11.7109375" style="25" customWidth="1"/>
    <col min="36" max="36" width="11.28515625" style="25" bestFit="1" customWidth="1"/>
    <col min="37" max="38" width="12" style="25" customWidth="1"/>
    <col min="39" max="42" width="9.7109375" style="25" customWidth="1"/>
    <col min="43" max="43" width="9.7109375" style="26" customWidth="1"/>
    <col min="44" max="44" width="13" style="26" customWidth="1"/>
    <col min="45" max="55" width="13" style="25" customWidth="1"/>
    <col min="56" max="56" width="11.42578125" style="25"/>
    <col min="57" max="57" width="8.85546875" style="25" bestFit="1" customWidth="1"/>
    <col min="58" max="58" width="10.42578125" style="25" bestFit="1" customWidth="1"/>
    <col min="59" max="16384" width="11.42578125" style="25"/>
  </cols>
  <sheetData>
    <row r="1" spans="2:58" x14ac:dyDescent="0.25">
      <c r="B1" s="90"/>
      <c r="C1" s="90"/>
      <c r="D1" s="90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24"/>
    </row>
    <row r="2" spans="2:58" x14ac:dyDescent="0.25"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24"/>
    </row>
    <row r="3" spans="2:58" x14ac:dyDescent="0.25"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27"/>
    </row>
    <row r="4" spans="2:58" x14ac:dyDescent="0.25"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27"/>
    </row>
    <row r="5" spans="2:58" x14ac:dyDescent="0.25"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27"/>
    </row>
    <row r="6" spans="2:58" x14ac:dyDescent="0.25"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27"/>
    </row>
    <row r="7" spans="2:58" x14ac:dyDescent="0.25"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27"/>
    </row>
    <row r="8" spans="2:58" x14ac:dyDescent="0.25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27"/>
    </row>
    <row r="9" spans="2:58" ht="15" x14ac:dyDescent="0.25"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27"/>
    </row>
    <row r="10" spans="2:58" ht="15" x14ac:dyDescent="0.25">
      <c r="E10" s="93" t="s">
        <v>124</v>
      </c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27"/>
    </row>
    <row r="11" spans="2:58" ht="15" x14ac:dyDescent="0.25">
      <c r="B11" s="28"/>
      <c r="C11" s="28"/>
      <c r="D11" s="28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M11" s="100" t="s">
        <v>40</v>
      </c>
      <c r="AN11" s="100"/>
      <c r="AO11" s="100"/>
      <c r="AP11" s="100"/>
      <c r="AQ11" s="29"/>
      <c r="AR11" s="29"/>
    </row>
    <row r="13" spans="2:58" ht="15" x14ac:dyDescent="0.25">
      <c r="C13" s="84"/>
      <c r="D13" s="84"/>
      <c r="K13" s="24"/>
      <c r="L13" s="11"/>
      <c r="M13" s="11"/>
      <c r="P13" s="84"/>
      <c r="Q13" s="85"/>
      <c r="R13" s="85"/>
      <c r="S13" s="85"/>
      <c r="T13" s="9"/>
      <c r="U13" s="10"/>
      <c r="V13" s="9"/>
      <c r="W13" s="9"/>
      <c r="X13" s="86" t="s">
        <v>84</v>
      </c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24"/>
      <c r="AM13" s="87" t="s">
        <v>27</v>
      </c>
      <c r="AN13" s="88"/>
      <c r="AO13" s="88"/>
      <c r="AP13" s="89"/>
      <c r="AR13" s="86" t="s">
        <v>85</v>
      </c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  <c r="BF13" s="86"/>
    </row>
    <row r="14" spans="2:58" ht="56.25" x14ac:dyDescent="0.25">
      <c r="B14" s="30" t="s">
        <v>26</v>
      </c>
      <c r="C14" s="31" t="s">
        <v>34</v>
      </c>
      <c r="D14" s="32" t="s">
        <v>43</v>
      </c>
      <c r="E14" s="30" t="s">
        <v>25</v>
      </c>
      <c r="F14" s="31" t="s">
        <v>24</v>
      </c>
      <c r="G14" s="33" t="s">
        <v>23</v>
      </c>
      <c r="H14" s="33" t="s">
        <v>22</v>
      </c>
      <c r="I14" s="33" t="s">
        <v>21</v>
      </c>
      <c r="J14" s="33" t="s">
        <v>20</v>
      </c>
      <c r="K14" s="34" t="s">
        <v>19</v>
      </c>
      <c r="L14" s="33" t="s">
        <v>38</v>
      </c>
      <c r="M14" s="33" t="s">
        <v>37</v>
      </c>
      <c r="N14" s="33" t="s">
        <v>45</v>
      </c>
      <c r="O14" s="33" t="s">
        <v>46</v>
      </c>
      <c r="P14" s="33" t="s">
        <v>79</v>
      </c>
      <c r="Q14" s="33" t="s">
        <v>97</v>
      </c>
      <c r="R14" s="33" t="s">
        <v>122</v>
      </c>
      <c r="S14" s="33" t="s">
        <v>32</v>
      </c>
      <c r="T14" s="33" t="s">
        <v>36</v>
      </c>
      <c r="U14" s="33" t="s">
        <v>41</v>
      </c>
      <c r="V14" s="33" t="s">
        <v>39</v>
      </c>
      <c r="W14" s="33" t="s">
        <v>35</v>
      </c>
      <c r="X14" s="33" t="s">
        <v>16</v>
      </c>
      <c r="Y14" s="33" t="s">
        <v>15</v>
      </c>
      <c r="Z14" s="33" t="s">
        <v>14</v>
      </c>
      <c r="AA14" s="33" t="s">
        <v>13</v>
      </c>
      <c r="AB14" s="33" t="s">
        <v>12</v>
      </c>
      <c r="AC14" s="33" t="s">
        <v>11</v>
      </c>
      <c r="AD14" s="33" t="s">
        <v>10</v>
      </c>
      <c r="AE14" s="33" t="s">
        <v>9</v>
      </c>
      <c r="AF14" s="33" t="s">
        <v>8</v>
      </c>
      <c r="AG14" s="33" t="s">
        <v>7</v>
      </c>
      <c r="AH14" s="33" t="s">
        <v>6</v>
      </c>
      <c r="AI14" s="33" t="s">
        <v>5</v>
      </c>
      <c r="AJ14" s="33" t="s">
        <v>123</v>
      </c>
      <c r="AK14" s="33" t="s">
        <v>4</v>
      </c>
      <c r="AL14" s="35"/>
      <c r="AM14" s="7">
        <v>2022</v>
      </c>
      <c r="AN14" s="7">
        <v>2023</v>
      </c>
      <c r="AO14" s="7">
        <v>2024</v>
      </c>
      <c r="AP14" s="8" t="s">
        <v>3</v>
      </c>
      <c r="AR14" s="33" t="s">
        <v>16</v>
      </c>
      <c r="AS14" s="33" t="s">
        <v>15</v>
      </c>
      <c r="AT14" s="33" t="s">
        <v>14</v>
      </c>
      <c r="AU14" s="33" t="s">
        <v>13</v>
      </c>
      <c r="AV14" s="33" t="s">
        <v>12</v>
      </c>
      <c r="AW14" s="33" t="s">
        <v>11</v>
      </c>
      <c r="AX14" s="33" t="s">
        <v>10</v>
      </c>
      <c r="AY14" s="33" t="s">
        <v>9</v>
      </c>
      <c r="AZ14" s="33" t="s">
        <v>8</v>
      </c>
      <c r="BA14" s="33" t="s">
        <v>7</v>
      </c>
      <c r="BB14" s="33" t="s">
        <v>6</v>
      </c>
      <c r="BC14" s="33" t="s">
        <v>5</v>
      </c>
      <c r="BD14" s="32" t="s">
        <v>86</v>
      </c>
      <c r="BE14" s="32" t="s">
        <v>87</v>
      </c>
      <c r="BF14" s="32" t="s">
        <v>88</v>
      </c>
    </row>
    <row r="15" spans="2:58" ht="45" x14ac:dyDescent="0.25">
      <c r="B15" s="36">
        <v>1</v>
      </c>
      <c r="C15" s="50" t="s">
        <v>116</v>
      </c>
      <c r="D15" s="15" t="s">
        <v>42</v>
      </c>
      <c r="E15" s="38" t="s">
        <v>51</v>
      </c>
      <c r="F15" s="39" t="s">
        <v>59</v>
      </c>
      <c r="G15" s="2" t="s">
        <v>50</v>
      </c>
      <c r="H15" s="2" t="s">
        <v>72</v>
      </c>
      <c r="I15" s="13" t="s">
        <v>44</v>
      </c>
      <c r="J15" s="2" t="s">
        <v>71</v>
      </c>
      <c r="K15" s="23" t="s">
        <v>130</v>
      </c>
      <c r="L15" s="19"/>
      <c r="M15" s="19"/>
      <c r="N15" s="40">
        <v>20579199</v>
      </c>
      <c r="O15" s="40">
        <v>20579199</v>
      </c>
      <c r="P15" s="41">
        <v>786271</v>
      </c>
      <c r="Q15" s="61">
        <v>-544087</v>
      </c>
      <c r="R15" s="40">
        <v>-241184</v>
      </c>
      <c r="S15" s="16">
        <f>IFERROR(T15/O15,0)</f>
        <v>4.8592756209801949E-5</v>
      </c>
      <c r="T15" s="42">
        <f>P15+Q15+R15</f>
        <v>1000</v>
      </c>
      <c r="U15" s="13" t="s">
        <v>95</v>
      </c>
      <c r="V15" s="13" t="s">
        <v>94</v>
      </c>
      <c r="W15" s="13" t="s">
        <v>96</v>
      </c>
      <c r="X15" s="42">
        <v>0</v>
      </c>
      <c r="Y15" s="6">
        <v>0</v>
      </c>
      <c r="Z15" s="6">
        <v>0</v>
      </c>
      <c r="AA15" s="6">
        <v>0</v>
      </c>
      <c r="AB15" s="6">
        <v>0</v>
      </c>
      <c r="AC15" s="42">
        <v>0</v>
      </c>
      <c r="AD15" s="42">
        <v>0</v>
      </c>
      <c r="AE15" s="42">
        <v>0</v>
      </c>
      <c r="AF15" s="42">
        <v>0</v>
      </c>
      <c r="AG15" s="6">
        <v>0</v>
      </c>
      <c r="AH15" s="42">
        <v>0</v>
      </c>
      <c r="AI15" s="78">
        <v>0</v>
      </c>
      <c r="AJ15" s="6">
        <f>SUM(X15:AI15)</f>
        <v>0</v>
      </c>
      <c r="AK15" s="6">
        <f>T15-AJ15</f>
        <v>1000</v>
      </c>
      <c r="AL15" s="44"/>
      <c r="AM15" s="12">
        <v>2608710</v>
      </c>
      <c r="AN15" s="1">
        <v>390616</v>
      </c>
      <c r="AO15" s="1">
        <v>0</v>
      </c>
      <c r="AP15" s="1">
        <f>+T15+SUM(AM15:AO15)</f>
        <v>3000326</v>
      </c>
      <c r="AR15" s="45">
        <v>0</v>
      </c>
      <c r="AS15" s="45">
        <v>0</v>
      </c>
      <c r="AT15" s="45">
        <v>0</v>
      </c>
      <c r="AU15" s="45">
        <v>0</v>
      </c>
      <c r="AV15" s="45">
        <v>0</v>
      </c>
      <c r="AW15" s="45">
        <v>0</v>
      </c>
      <c r="AX15" s="45">
        <v>0</v>
      </c>
      <c r="AY15" s="45">
        <v>0</v>
      </c>
      <c r="AZ15" s="45">
        <v>0</v>
      </c>
      <c r="BA15" s="45">
        <v>0</v>
      </c>
      <c r="BB15" s="45">
        <v>0</v>
      </c>
      <c r="BC15" s="79">
        <v>0</v>
      </c>
      <c r="BD15" s="46">
        <f>SUM(AR15:BC15)</f>
        <v>0</v>
      </c>
      <c r="BE15" s="46">
        <v>0.3</v>
      </c>
      <c r="BF15" s="46">
        <f>BE15-BD15</f>
        <v>0.3</v>
      </c>
    </row>
    <row r="16" spans="2:58" ht="90" x14ac:dyDescent="0.25">
      <c r="B16" s="47">
        <v>2</v>
      </c>
      <c r="C16" s="37" t="s">
        <v>58</v>
      </c>
      <c r="D16" s="15" t="s">
        <v>42</v>
      </c>
      <c r="E16" s="38" t="s">
        <v>52</v>
      </c>
      <c r="F16" s="39" t="s">
        <v>60</v>
      </c>
      <c r="G16" s="2" t="s">
        <v>49</v>
      </c>
      <c r="H16" s="2" t="s">
        <v>47</v>
      </c>
      <c r="I16" s="13" t="s">
        <v>44</v>
      </c>
      <c r="J16" s="19" t="s">
        <v>76</v>
      </c>
      <c r="K16" s="23" t="s">
        <v>126</v>
      </c>
      <c r="L16" s="19"/>
      <c r="M16" s="19"/>
      <c r="N16" s="40">
        <v>20579199</v>
      </c>
      <c r="O16" s="40">
        <v>20579199</v>
      </c>
      <c r="P16" s="41">
        <v>2348332</v>
      </c>
      <c r="Q16" s="61">
        <v>-1626377</v>
      </c>
      <c r="R16" s="40">
        <v>-250000</v>
      </c>
      <c r="S16" s="16">
        <f>IFERROR(T16/O16,0)</f>
        <v>2.2933594256997078E-2</v>
      </c>
      <c r="T16" s="42">
        <f>P16+Q16+R16</f>
        <v>471955</v>
      </c>
      <c r="U16" s="13" t="s">
        <v>95</v>
      </c>
      <c r="V16" s="13" t="s">
        <v>94</v>
      </c>
      <c r="W16" s="13" t="s">
        <v>96</v>
      </c>
      <c r="X16" s="42">
        <v>0</v>
      </c>
      <c r="Y16" s="6">
        <v>0</v>
      </c>
      <c r="Z16" s="6">
        <v>0</v>
      </c>
      <c r="AA16" s="6">
        <v>0</v>
      </c>
      <c r="AB16" s="6">
        <v>84001</v>
      </c>
      <c r="AC16" s="42">
        <v>0</v>
      </c>
      <c r="AD16" s="42">
        <v>0</v>
      </c>
      <c r="AE16" s="42">
        <v>0</v>
      </c>
      <c r="AF16" s="42">
        <v>0</v>
      </c>
      <c r="AG16" s="6">
        <v>103688</v>
      </c>
      <c r="AH16" s="42">
        <v>5900</v>
      </c>
      <c r="AI16" s="78">
        <v>272221</v>
      </c>
      <c r="AJ16" s="42">
        <f>SUM(X16:AI16)</f>
        <v>465810</v>
      </c>
      <c r="AK16" s="6">
        <f t="shared" ref="AK16:AK24" si="0">T16-AJ16</f>
        <v>6145</v>
      </c>
      <c r="AL16" s="44"/>
      <c r="AM16" s="12">
        <v>7242116</v>
      </c>
      <c r="AN16" s="12">
        <v>1487649</v>
      </c>
      <c r="AO16" s="1">
        <v>0</v>
      </c>
      <c r="AP16" s="12">
        <f t="shared" ref="AP16:AP22" si="1">+T16+SUM(AM16:AO16)</f>
        <v>9201720</v>
      </c>
      <c r="AR16" s="45">
        <v>0</v>
      </c>
      <c r="AS16" s="45">
        <v>0</v>
      </c>
      <c r="AT16" s="45">
        <v>0</v>
      </c>
      <c r="AU16" s="45">
        <v>0</v>
      </c>
      <c r="AV16" s="45">
        <v>0</v>
      </c>
      <c r="AW16" s="45">
        <v>0.03</v>
      </c>
      <c r="AX16" s="45">
        <v>0.03</v>
      </c>
      <c r="AY16" s="45">
        <v>0.06</v>
      </c>
      <c r="AZ16" s="45">
        <v>0.09</v>
      </c>
      <c r="BA16" s="45">
        <v>0.12</v>
      </c>
      <c r="BB16" s="45">
        <v>0.1</v>
      </c>
      <c r="BC16" s="79">
        <v>0.08</v>
      </c>
      <c r="BD16" s="45">
        <f t="shared" ref="BD16:BD24" si="2">SUM(AR16:BC16)</f>
        <v>0.5099999999999999</v>
      </c>
      <c r="BE16" s="46">
        <v>0.3</v>
      </c>
      <c r="BF16" s="46">
        <f t="shared" ref="BF16:BF24" si="3">BE16-BD16</f>
        <v>-0.20999999999999991</v>
      </c>
    </row>
    <row r="17" spans="2:58" ht="180" x14ac:dyDescent="0.25">
      <c r="B17" s="47">
        <v>3</v>
      </c>
      <c r="C17" s="37" t="s">
        <v>58</v>
      </c>
      <c r="D17" s="15" t="s">
        <v>42</v>
      </c>
      <c r="E17" s="38" t="s">
        <v>53</v>
      </c>
      <c r="F17" s="39" t="s">
        <v>61</v>
      </c>
      <c r="G17" s="2" t="s">
        <v>50</v>
      </c>
      <c r="H17" s="2" t="s">
        <v>73</v>
      </c>
      <c r="I17" s="13" t="s">
        <v>66</v>
      </c>
      <c r="J17" s="2" t="s">
        <v>70</v>
      </c>
      <c r="K17" s="23" t="s">
        <v>128</v>
      </c>
      <c r="L17" s="19"/>
      <c r="M17" s="19"/>
      <c r="N17" s="40">
        <v>20579199</v>
      </c>
      <c r="O17" s="40">
        <v>20579199</v>
      </c>
      <c r="P17" s="41">
        <v>1600071</v>
      </c>
      <c r="Q17" s="61">
        <v>582336</v>
      </c>
      <c r="R17" s="40">
        <v>356806</v>
      </c>
      <c r="S17" s="16">
        <f t="shared" ref="S17:S24" si="4">IFERROR(T17/O17,0)</f>
        <v>0.12338735827375982</v>
      </c>
      <c r="T17" s="42">
        <f>P17+Q17+R17</f>
        <v>2539213</v>
      </c>
      <c r="U17" s="13" t="s">
        <v>95</v>
      </c>
      <c r="V17" s="13" t="s">
        <v>94</v>
      </c>
      <c r="W17" s="13" t="s">
        <v>96</v>
      </c>
      <c r="X17" s="42">
        <v>0</v>
      </c>
      <c r="Y17" s="6">
        <v>0</v>
      </c>
      <c r="Z17" s="6">
        <v>0</v>
      </c>
      <c r="AA17" s="6">
        <v>0</v>
      </c>
      <c r="AB17" s="6">
        <v>16659</v>
      </c>
      <c r="AC17" s="42">
        <v>0</v>
      </c>
      <c r="AD17" s="42">
        <v>0</v>
      </c>
      <c r="AE17" s="42">
        <v>16659</v>
      </c>
      <c r="AF17" s="42">
        <v>365429</v>
      </c>
      <c r="AG17" s="6">
        <v>8792</v>
      </c>
      <c r="AH17" s="42">
        <v>0</v>
      </c>
      <c r="AI17" s="78">
        <v>1684163</v>
      </c>
      <c r="AJ17" s="6">
        <f t="shared" ref="AJ17:AJ24" si="5">SUM(X17:AI17)</f>
        <v>2091702</v>
      </c>
      <c r="AK17" s="6">
        <f t="shared" si="0"/>
        <v>447511</v>
      </c>
      <c r="AL17" s="44"/>
      <c r="AM17" s="12">
        <v>2714985</v>
      </c>
      <c r="AN17" s="1">
        <v>0</v>
      </c>
      <c r="AO17" s="1">
        <v>0</v>
      </c>
      <c r="AP17" s="1">
        <f t="shared" si="1"/>
        <v>5254198</v>
      </c>
      <c r="AR17" s="45">
        <v>0.09</v>
      </c>
      <c r="AS17" s="45">
        <v>0.04</v>
      </c>
      <c r="AT17" s="45">
        <v>0.05</v>
      </c>
      <c r="AU17" s="45">
        <v>0</v>
      </c>
      <c r="AV17" s="45">
        <v>0.06</v>
      </c>
      <c r="AW17" s="45">
        <v>0.12</v>
      </c>
      <c r="AX17" s="45">
        <v>0.12</v>
      </c>
      <c r="AY17" s="45">
        <v>0.17</v>
      </c>
      <c r="AZ17" s="45">
        <v>0.19</v>
      </c>
      <c r="BA17" s="45">
        <v>0.05</v>
      </c>
      <c r="BB17" s="45">
        <v>0.05</v>
      </c>
      <c r="BC17" s="79">
        <v>0.03</v>
      </c>
      <c r="BD17" s="45">
        <f t="shared" si="2"/>
        <v>0.9700000000000002</v>
      </c>
      <c r="BE17" s="46">
        <v>1</v>
      </c>
      <c r="BF17" s="46">
        <f>BE17-BD17</f>
        <v>2.9999999999999805E-2</v>
      </c>
    </row>
    <row r="18" spans="2:58" s="26" customFormat="1" ht="180" x14ac:dyDescent="0.25">
      <c r="B18" s="49">
        <v>4</v>
      </c>
      <c r="C18" s="50" t="s">
        <v>58</v>
      </c>
      <c r="D18" s="18" t="s">
        <v>42</v>
      </c>
      <c r="E18" s="38" t="s">
        <v>54</v>
      </c>
      <c r="F18" s="39" t="s">
        <v>62</v>
      </c>
      <c r="G18" s="19" t="s">
        <v>50</v>
      </c>
      <c r="H18" s="19" t="s">
        <v>73</v>
      </c>
      <c r="I18" s="20" t="s">
        <v>44</v>
      </c>
      <c r="J18" s="19" t="s">
        <v>117</v>
      </c>
      <c r="K18" s="23" t="s">
        <v>129</v>
      </c>
      <c r="L18" s="19"/>
      <c r="M18" s="19"/>
      <c r="N18" s="40">
        <v>20579199</v>
      </c>
      <c r="O18" s="40">
        <v>20579199</v>
      </c>
      <c r="P18" s="51">
        <v>11904437</v>
      </c>
      <c r="Q18" s="40">
        <v>1749267</v>
      </c>
      <c r="R18" s="40">
        <v>0</v>
      </c>
      <c r="S18" s="16">
        <f t="shared" si="4"/>
        <v>0.66347110983279767</v>
      </c>
      <c r="T18" s="42">
        <f>P18+Q18+R18</f>
        <v>13653704</v>
      </c>
      <c r="U18" s="13" t="s">
        <v>95</v>
      </c>
      <c r="V18" s="13" t="s">
        <v>94</v>
      </c>
      <c r="W18" s="13" t="s">
        <v>96</v>
      </c>
      <c r="X18" s="42">
        <v>0</v>
      </c>
      <c r="Y18" s="42">
        <v>1995484</v>
      </c>
      <c r="Z18" s="42">
        <v>1791975</v>
      </c>
      <c r="AA18" s="42">
        <v>991222</v>
      </c>
      <c r="AB18" s="42">
        <v>2065013</v>
      </c>
      <c r="AC18" s="42">
        <v>971183</v>
      </c>
      <c r="AD18" s="42">
        <v>1214352</v>
      </c>
      <c r="AE18" s="42">
        <v>1257003</v>
      </c>
      <c r="AF18" s="42">
        <v>828108</v>
      </c>
      <c r="AG18" s="42">
        <v>292458</v>
      </c>
      <c r="AH18" s="42">
        <v>1823457</v>
      </c>
      <c r="AI18" s="78">
        <v>423422</v>
      </c>
      <c r="AJ18" s="42">
        <f>SUM(X18:AI18)</f>
        <v>13653677</v>
      </c>
      <c r="AK18" s="6">
        <f t="shared" si="0"/>
        <v>27</v>
      </c>
      <c r="AL18" s="52"/>
      <c r="AM18" s="12">
        <v>2928712</v>
      </c>
      <c r="AN18" s="12">
        <v>0</v>
      </c>
      <c r="AO18" s="12">
        <v>0</v>
      </c>
      <c r="AP18" s="12">
        <f t="shared" si="1"/>
        <v>16582416</v>
      </c>
      <c r="AR18" s="45">
        <v>0.06</v>
      </c>
      <c r="AS18" s="45">
        <v>7.0000000000000007E-2</v>
      </c>
      <c r="AT18" s="45">
        <v>0.06</v>
      </c>
      <c r="AU18" s="45">
        <v>0.03</v>
      </c>
      <c r="AV18" s="45">
        <v>0.02</v>
      </c>
      <c r="AW18" s="45">
        <v>0.01</v>
      </c>
      <c r="AX18" s="45">
        <v>0</v>
      </c>
      <c r="AY18" s="45">
        <v>0</v>
      </c>
      <c r="AZ18" s="45">
        <v>0</v>
      </c>
      <c r="BA18" s="45">
        <v>0</v>
      </c>
      <c r="BB18" s="45">
        <v>0</v>
      </c>
      <c r="BC18" s="79">
        <v>0</v>
      </c>
      <c r="BD18" s="45">
        <f t="shared" si="2"/>
        <v>0.25</v>
      </c>
      <c r="BE18" s="45">
        <v>1</v>
      </c>
      <c r="BF18" s="45">
        <f t="shared" si="3"/>
        <v>0.75</v>
      </c>
    </row>
    <row r="19" spans="2:58" s="26" customFormat="1" ht="77.25" customHeight="1" x14ac:dyDescent="0.25">
      <c r="B19" s="39">
        <v>5</v>
      </c>
      <c r="C19" s="50" t="s">
        <v>58</v>
      </c>
      <c r="D19" s="18" t="s">
        <v>42</v>
      </c>
      <c r="E19" s="38" t="s">
        <v>55</v>
      </c>
      <c r="F19" s="39" t="s">
        <v>63</v>
      </c>
      <c r="G19" s="21" t="s">
        <v>77</v>
      </c>
      <c r="H19" s="21" t="s">
        <v>74</v>
      </c>
      <c r="I19" s="22" t="s">
        <v>44</v>
      </c>
      <c r="J19" s="21" t="s">
        <v>69</v>
      </c>
      <c r="K19" s="23" t="s">
        <v>133</v>
      </c>
      <c r="L19" s="21"/>
      <c r="M19" s="21"/>
      <c r="N19" s="40">
        <v>20579199</v>
      </c>
      <c r="O19" s="40">
        <v>20579199</v>
      </c>
      <c r="P19" s="51">
        <v>3373842</v>
      </c>
      <c r="Q19" s="74">
        <v>0</v>
      </c>
      <c r="R19" s="74">
        <v>-513012</v>
      </c>
      <c r="S19" s="16">
        <f t="shared" si="4"/>
        <v>0.1390156147476877</v>
      </c>
      <c r="T19" s="42">
        <f t="shared" ref="T19:T20" si="6">P19+Q19+R19</f>
        <v>2860830</v>
      </c>
      <c r="U19" s="13" t="s">
        <v>95</v>
      </c>
      <c r="V19" s="13" t="s">
        <v>94</v>
      </c>
      <c r="W19" s="13" t="s">
        <v>96</v>
      </c>
      <c r="X19" s="42">
        <v>0</v>
      </c>
      <c r="Y19" s="42">
        <v>961569</v>
      </c>
      <c r="Z19" s="42">
        <v>319820</v>
      </c>
      <c r="AA19" s="42">
        <v>104948</v>
      </c>
      <c r="AB19" s="42">
        <v>544942</v>
      </c>
      <c r="AC19" s="42">
        <v>0</v>
      </c>
      <c r="AD19" s="42">
        <v>400293</v>
      </c>
      <c r="AE19" s="42">
        <v>198564</v>
      </c>
      <c r="AF19" s="42">
        <v>57297</v>
      </c>
      <c r="AG19" s="42">
        <v>163837</v>
      </c>
      <c r="AH19" s="42">
        <v>29521</v>
      </c>
      <c r="AI19" s="78">
        <v>12097</v>
      </c>
      <c r="AJ19" s="42">
        <f t="shared" si="5"/>
        <v>2792888</v>
      </c>
      <c r="AK19" s="6">
        <f t="shared" si="0"/>
        <v>67942</v>
      </c>
      <c r="AL19" s="52"/>
      <c r="AM19" s="12">
        <v>0</v>
      </c>
      <c r="AN19" s="12">
        <v>0</v>
      </c>
      <c r="AO19" s="12">
        <v>0</v>
      </c>
      <c r="AP19" s="12">
        <f t="shared" si="1"/>
        <v>2860830</v>
      </c>
      <c r="AR19" s="45">
        <v>0.06</v>
      </c>
      <c r="AS19" s="45">
        <v>0.08</v>
      </c>
      <c r="AT19" s="45">
        <v>7.0000000000000007E-2</v>
      </c>
      <c r="AU19" s="45">
        <v>0.04</v>
      </c>
      <c r="AV19" s="45">
        <v>7.0000000000000007E-2</v>
      </c>
      <c r="AW19" s="45">
        <v>0.06</v>
      </c>
      <c r="AX19" s="45">
        <v>0.09</v>
      </c>
      <c r="AY19" s="45">
        <v>0.06</v>
      </c>
      <c r="AZ19" s="45">
        <v>0.09</v>
      </c>
      <c r="BA19" s="45">
        <v>0.12</v>
      </c>
      <c r="BB19" s="45">
        <v>0.03</v>
      </c>
      <c r="BC19" s="79">
        <v>0.12</v>
      </c>
      <c r="BD19" s="45">
        <f t="shared" si="2"/>
        <v>0.89</v>
      </c>
      <c r="BE19" s="45">
        <v>1</v>
      </c>
      <c r="BF19" s="45">
        <f t="shared" si="3"/>
        <v>0.10999999999999999</v>
      </c>
    </row>
    <row r="20" spans="2:58" s="26" customFormat="1" ht="33.75" x14ac:dyDescent="0.25">
      <c r="B20" s="39">
        <v>6</v>
      </c>
      <c r="C20" s="50" t="s">
        <v>58</v>
      </c>
      <c r="D20" s="18" t="s">
        <v>42</v>
      </c>
      <c r="E20" s="38" t="s">
        <v>56</v>
      </c>
      <c r="F20" s="39" t="s">
        <v>64</v>
      </c>
      <c r="G20" s="21" t="s">
        <v>48</v>
      </c>
      <c r="H20" s="21" t="s">
        <v>75</v>
      </c>
      <c r="I20" s="22" t="s">
        <v>44</v>
      </c>
      <c r="J20" s="21" t="s">
        <v>68</v>
      </c>
      <c r="K20" s="23" t="s">
        <v>118</v>
      </c>
      <c r="L20" s="21"/>
      <c r="M20" s="21"/>
      <c r="N20" s="40">
        <v>20579199</v>
      </c>
      <c r="O20" s="40">
        <v>20579199</v>
      </c>
      <c r="P20" s="51">
        <v>334022</v>
      </c>
      <c r="Q20" s="74">
        <v>-19665</v>
      </c>
      <c r="R20" s="74">
        <v>0</v>
      </c>
      <c r="S20" s="16">
        <f t="shared" si="4"/>
        <v>1.527547306384471E-2</v>
      </c>
      <c r="T20" s="42">
        <f t="shared" si="6"/>
        <v>314357</v>
      </c>
      <c r="U20" s="13" t="s">
        <v>95</v>
      </c>
      <c r="V20" s="13" t="s">
        <v>94</v>
      </c>
      <c r="W20" s="13" t="s">
        <v>96</v>
      </c>
      <c r="X20" s="42">
        <v>0</v>
      </c>
      <c r="Y20" s="42">
        <v>121772</v>
      </c>
      <c r="Z20" s="42">
        <v>0</v>
      </c>
      <c r="AA20" s="42">
        <v>0</v>
      </c>
      <c r="AB20" s="42">
        <v>0</v>
      </c>
      <c r="AC20" s="42">
        <v>187059</v>
      </c>
      <c r="AD20" s="42">
        <v>0</v>
      </c>
      <c r="AE20" s="42">
        <v>2570</v>
      </c>
      <c r="AF20" s="42">
        <v>0</v>
      </c>
      <c r="AG20" s="42">
        <v>0</v>
      </c>
      <c r="AH20" s="42">
        <v>0</v>
      </c>
      <c r="AI20" s="78">
        <v>1984</v>
      </c>
      <c r="AJ20" s="42">
        <f t="shared" si="5"/>
        <v>313385</v>
      </c>
      <c r="AK20" s="6">
        <f t="shared" si="0"/>
        <v>972</v>
      </c>
      <c r="AL20" s="52"/>
      <c r="AM20" s="12">
        <v>0</v>
      </c>
      <c r="AN20" s="12">
        <v>0</v>
      </c>
      <c r="AO20" s="12">
        <v>0</v>
      </c>
      <c r="AP20" s="12">
        <f t="shared" si="1"/>
        <v>314357</v>
      </c>
      <c r="AR20" s="45">
        <v>0.05</v>
      </c>
      <c r="AS20" s="45">
        <v>0.04</v>
      </c>
      <c r="AT20" s="45">
        <v>0.01</v>
      </c>
      <c r="AU20" s="45">
        <v>0.01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0</v>
      </c>
      <c r="BC20" s="79">
        <v>0</v>
      </c>
      <c r="BD20" s="45">
        <f t="shared" si="2"/>
        <v>0.10999999999999999</v>
      </c>
      <c r="BE20" s="45">
        <v>1</v>
      </c>
      <c r="BF20" s="45">
        <f t="shared" si="3"/>
        <v>0.89</v>
      </c>
    </row>
    <row r="21" spans="2:58" s="26" customFormat="1" ht="101.25" x14ac:dyDescent="0.25">
      <c r="B21" s="49">
        <v>7</v>
      </c>
      <c r="C21" s="50" t="s">
        <v>58</v>
      </c>
      <c r="D21" s="18" t="s">
        <v>42</v>
      </c>
      <c r="E21" s="38" t="s">
        <v>57</v>
      </c>
      <c r="F21" s="39" t="s">
        <v>65</v>
      </c>
      <c r="G21" s="21" t="s">
        <v>77</v>
      </c>
      <c r="H21" s="21" t="s">
        <v>78</v>
      </c>
      <c r="I21" s="22" t="s">
        <v>44</v>
      </c>
      <c r="J21" s="21" t="s">
        <v>67</v>
      </c>
      <c r="K21" s="23" t="s">
        <v>134</v>
      </c>
      <c r="L21" s="21"/>
      <c r="M21" s="21"/>
      <c r="N21" s="40">
        <v>20579199</v>
      </c>
      <c r="O21" s="40">
        <v>20579199</v>
      </c>
      <c r="P21" s="51">
        <v>37356</v>
      </c>
      <c r="Q21" s="74">
        <v>-17473</v>
      </c>
      <c r="R21" s="74">
        <v>-18054</v>
      </c>
      <c r="S21" s="16">
        <f t="shared" si="4"/>
        <v>8.8876151107727765E-5</v>
      </c>
      <c r="T21" s="42">
        <f>P21+Q21+R21</f>
        <v>1829</v>
      </c>
      <c r="U21" s="13" t="s">
        <v>119</v>
      </c>
      <c r="V21" s="13" t="s">
        <v>120</v>
      </c>
      <c r="W21" s="13" t="s">
        <v>121</v>
      </c>
      <c r="X21" s="42">
        <v>0</v>
      </c>
      <c r="Y21" s="42">
        <v>0</v>
      </c>
      <c r="Z21" s="42">
        <v>2450</v>
      </c>
      <c r="AA21" s="42">
        <v>0</v>
      </c>
      <c r="AB21" s="42">
        <v>0</v>
      </c>
      <c r="AC21" s="42">
        <v>0</v>
      </c>
      <c r="AD21" s="42">
        <v>0</v>
      </c>
      <c r="AE21" s="42">
        <v>0</v>
      </c>
      <c r="AF21" s="42">
        <v>0</v>
      </c>
      <c r="AG21" s="42"/>
      <c r="AH21" s="42">
        <v>0</v>
      </c>
      <c r="AI21" s="78">
        <v>0</v>
      </c>
      <c r="AJ21" s="42">
        <f t="shared" si="5"/>
        <v>2450</v>
      </c>
      <c r="AK21" s="6">
        <f t="shared" si="0"/>
        <v>-621</v>
      </c>
      <c r="AL21" s="52"/>
      <c r="AM21" s="12">
        <v>398718</v>
      </c>
      <c r="AN21" s="12">
        <v>0</v>
      </c>
      <c r="AO21" s="12">
        <v>0</v>
      </c>
      <c r="AP21" s="12">
        <f t="shared" si="1"/>
        <v>400547</v>
      </c>
      <c r="AR21" s="45">
        <v>0</v>
      </c>
      <c r="AS21" s="45">
        <v>0</v>
      </c>
      <c r="AT21" s="45">
        <v>0</v>
      </c>
      <c r="AU21" s="45">
        <v>0.02</v>
      </c>
      <c r="AV21" s="45">
        <v>0</v>
      </c>
      <c r="AW21" s="45">
        <v>0</v>
      </c>
      <c r="AX21" s="45">
        <v>0</v>
      </c>
      <c r="AY21" s="45">
        <v>0.02</v>
      </c>
      <c r="AZ21" s="45">
        <v>0.03</v>
      </c>
      <c r="BA21" s="45">
        <v>0.08</v>
      </c>
      <c r="BB21" s="45">
        <v>0.05</v>
      </c>
      <c r="BC21" s="79">
        <v>0</v>
      </c>
      <c r="BD21" s="45">
        <f t="shared" si="2"/>
        <v>0.2</v>
      </c>
      <c r="BE21" s="45">
        <v>0.3</v>
      </c>
      <c r="BF21" s="45">
        <f t="shared" si="3"/>
        <v>9.9999999999999978E-2</v>
      </c>
    </row>
    <row r="22" spans="2:58" ht="56.25" x14ac:dyDescent="0.25">
      <c r="B22" s="53">
        <v>8</v>
      </c>
      <c r="C22" s="37" t="s">
        <v>58</v>
      </c>
      <c r="D22" s="15" t="s">
        <v>42</v>
      </c>
      <c r="E22" s="38" t="s">
        <v>80</v>
      </c>
      <c r="F22" s="39" t="s">
        <v>81</v>
      </c>
      <c r="G22" s="3" t="s">
        <v>89</v>
      </c>
      <c r="H22" s="3" t="s">
        <v>90</v>
      </c>
      <c r="I22" s="14"/>
      <c r="J22" s="3" t="s">
        <v>91</v>
      </c>
      <c r="K22" s="23" t="s">
        <v>125</v>
      </c>
      <c r="L22" s="21"/>
      <c r="M22" s="21"/>
      <c r="N22" s="40">
        <v>20579199</v>
      </c>
      <c r="O22" s="40">
        <v>20579199</v>
      </c>
      <c r="P22" s="41">
        <v>194868</v>
      </c>
      <c r="Q22" s="41">
        <v>-144276</v>
      </c>
      <c r="R22" s="74">
        <v>0</v>
      </c>
      <c r="S22" s="16">
        <f t="shared" si="4"/>
        <v>2.4584047221663003E-3</v>
      </c>
      <c r="T22" s="42">
        <f t="shared" ref="T22:T23" si="7">P22+Q22</f>
        <v>50592</v>
      </c>
      <c r="U22" s="13" t="s">
        <v>95</v>
      </c>
      <c r="V22" s="13" t="s">
        <v>94</v>
      </c>
      <c r="W22" s="13" t="s">
        <v>96</v>
      </c>
      <c r="X22" s="42">
        <v>0</v>
      </c>
      <c r="Y22" s="6">
        <v>0</v>
      </c>
      <c r="Z22" s="6">
        <v>0</v>
      </c>
      <c r="AA22" s="6">
        <v>0</v>
      </c>
      <c r="AB22" s="6">
        <v>0</v>
      </c>
      <c r="AC22" s="42">
        <v>0</v>
      </c>
      <c r="AD22" s="42">
        <v>522</v>
      </c>
      <c r="AE22" s="42">
        <v>0</v>
      </c>
      <c r="AF22" s="42">
        <v>0</v>
      </c>
      <c r="AG22" s="6">
        <v>0</v>
      </c>
      <c r="AH22" s="42">
        <v>0</v>
      </c>
      <c r="AI22" s="78">
        <v>49652</v>
      </c>
      <c r="AJ22" s="6">
        <f t="shared" si="5"/>
        <v>50174</v>
      </c>
      <c r="AK22" s="6">
        <f t="shared" si="0"/>
        <v>418</v>
      </c>
      <c r="AL22" s="44"/>
      <c r="AM22" s="12">
        <v>48397</v>
      </c>
      <c r="AN22" s="1">
        <v>0</v>
      </c>
      <c r="AO22" s="1"/>
      <c r="AP22" s="1">
        <f t="shared" si="1"/>
        <v>98989</v>
      </c>
      <c r="AR22" s="45">
        <v>0</v>
      </c>
      <c r="AS22" s="45">
        <v>0</v>
      </c>
      <c r="AT22" s="45">
        <v>0</v>
      </c>
      <c r="AU22" s="45">
        <v>0.05</v>
      </c>
      <c r="AV22" s="45">
        <v>0.01</v>
      </c>
      <c r="AW22" s="45">
        <v>0.01</v>
      </c>
      <c r="AX22" s="45">
        <v>0.01</v>
      </c>
      <c r="AY22" s="45">
        <v>0.01</v>
      </c>
      <c r="AZ22" s="45">
        <v>0.02</v>
      </c>
      <c r="BA22" s="45">
        <v>0</v>
      </c>
      <c r="BB22" s="45">
        <v>0.05</v>
      </c>
      <c r="BC22" s="79">
        <v>0</v>
      </c>
      <c r="BD22" s="46">
        <f t="shared" si="2"/>
        <v>0.16</v>
      </c>
      <c r="BE22" s="46">
        <v>0.5</v>
      </c>
      <c r="BF22" s="46">
        <f t="shared" si="3"/>
        <v>0.33999999999999997</v>
      </c>
    </row>
    <row r="23" spans="2:58" ht="146.25" x14ac:dyDescent="0.25">
      <c r="B23" s="53">
        <v>9</v>
      </c>
      <c r="C23" s="37" t="s">
        <v>58</v>
      </c>
      <c r="D23" s="15" t="s">
        <v>98</v>
      </c>
      <c r="E23" s="38" t="s">
        <v>100</v>
      </c>
      <c r="F23" s="39" t="s">
        <v>101</v>
      </c>
      <c r="G23" s="21" t="s">
        <v>106</v>
      </c>
      <c r="H23" s="21" t="s">
        <v>107</v>
      </c>
      <c r="I23" s="22" t="s">
        <v>44</v>
      </c>
      <c r="J23" s="21" t="s">
        <v>108</v>
      </c>
      <c r="K23" s="81" t="s">
        <v>127</v>
      </c>
      <c r="L23" s="21"/>
      <c r="M23" s="21"/>
      <c r="N23" s="40"/>
      <c r="O23" s="40"/>
      <c r="P23" s="51"/>
      <c r="Q23" s="41">
        <v>1000</v>
      </c>
      <c r="R23" s="74">
        <v>0</v>
      </c>
      <c r="S23" s="16">
        <f t="shared" si="4"/>
        <v>0</v>
      </c>
      <c r="T23" s="42">
        <f t="shared" si="7"/>
        <v>1000</v>
      </c>
      <c r="U23" s="13" t="s">
        <v>104</v>
      </c>
      <c r="V23" s="13">
        <v>1466</v>
      </c>
      <c r="W23" s="13" t="s">
        <v>105</v>
      </c>
      <c r="X23" s="42">
        <v>0</v>
      </c>
      <c r="Y23" s="6">
        <v>0</v>
      </c>
      <c r="Z23" s="6">
        <v>0</v>
      </c>
      <c r="AA23" s="6">
        <v>0</v>
      </c>
      <c r="AB23" s="6">
        <v>0</v>
      </c>
      <c r="AC23" s="42">
        <v>0</v>
      </c>
      <c r="AD23" s="42">
        <v>0</v>
      </c>
      <c r="AE23" s="42">
        <v>0</v>
      </c>
      <c r="AF23" s="42">
        <v>0</v>
      </c>
      <c r="AG23" s="6">
        <v>0</v>
      </c>
      <c r="AH23" s="42">
        <v>0</v>
      </c>
      <c r="AI23" s="78">
        <v>0</v>
      </c>
      <c r="AJ23" s="6">
        <f t="shared" si="5"/>
        <v>0</v>
      </c>
      <c r="AK23" s="6">
        <f t="shared" si="0"/>
        <v>1000</v>
      </c>
      <c r="AL23" s="44"/>
      <c r="AM23" s="12"/>
      <c r="AN23" s="1"/>
      <c r="AO23" s="1"/>
      <c r="AP23" s="1"/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79">
        <v>0</v>
      </c>
      <c r="BD23" s="46">
        <f t="shared" si="2"/>
        <v>0</v>
      </c>
      <c r="BE23" s="46">
        <v>0.5</v>
      </c>
      <c r="BF23" s="46">
        <f t="shared" si="3"/>
        <v>0.5</v>
      </c>
    </row>
    <row r="24" spans="2:58" ht="45" x14ac:dyDescent="0.25">
      <c r="B24" s="53">
        <v>10</v>
      </c>
      <c r="C24" s="37" t="s">
        <v>58</v>
      </c>
      <c r="D24" s="15" t="s">
        <v>99</v>
      </c>
      <c r="E24" s="38" t="s">
        <v>102</v>
      </c>
      <c r="F24" s="39" t="s">
        <v>103</v>
      </c>
      <c r="G24" s="21" t="s">
        <v>109</v>
      </c>
      <c r="H24" s="21" t="s">
        <v>110</v>
      </c>
      <c r="I24" s="22" t="s">
        <v>66</v>
      </c>
      <c r="J24" s="21" t="s">
        <v>111</v>
      </c>
      <c r="K24" s="81" t="s">
        <v>132</v>
      </c>
      <c r="L24" s="21"/>
      <c r="M24" s="21"/>
      <c r="N24" s="40"/>
      <c r="O24" s="40"/>
      <c r="P24" s="51"/>
      <c r="Q24" s="41">
        <v>19275</v>
      </c>
      <c r="R24" s="74">
        <v>-17475</v>
      </c>
      <c r="S24" s="16">
        <f t="shared" si="4"/>
        <v>0</v>
      </c>
      <c r="T24" s="42">
        <f>P24+Q24+R24</f>
        <v>1800</v>
      </c>
      <c r="U24" s="13" t="s">
        <v>104</v>
      </c>
      <c r="V24" s="13">
        <v>1466</v>
      </c>
      <c r="W24" s="13" t="s">
        <v>105</v>
      </c>
      <c r="X24" s="42">
        <v>0</v>
      </c>
      <c r="Y24" s="6">
        <v>0</v>
      </c>
      <c r="Z24" s="6">
        <v>0</v>
      </c>
      <c r="AA24" s="6">
        <v>0</v>
      </c>
      <c r="AB24" s="6">
        <v>0</v>
      </c>
      <c r="AC24" s="42">
        <v>0</v>
      </c>
      <c r="AD24" s="42">
        <v>0</v>
      </c>
      <c r="AE24" s="42">
        <v>0</v>
      </c>
      <c r="AF24" s="42">
        <v>0</v>
      </c>
      <c r="AG24" s="6">
        <v>0</v>
      </c>
      <c r="AH24" s="42">
        <v>0</v>
      </c>
      <c r="AI24" s="78">
        <v>0</v>
      </c>
      <c r="AJ24" s="6">
        <f t="shared" si="5"/>
        <v>0</v>
      </c>
      <c r="AK24" s="6">
        <f t="shared" si="0"/>
        <v>1800</v>
      </c>
      <c r="AL24" s="44"/>
      <c r="AM24" s="12"/>
      <c r="AN24" s="1"/>
      <c r="AO24" s="1"/>
      <c r="AP24" s="1"/>
      <c r="AR24" s="45">
        <v>0</v>
      </c>
      <c r="AS24" s="45">
        <v>0</v>
      </c>
      <c r="AT24" s="45">
        <v>0</v>
      </c>
      <c r="AU24" s="45">
        <v>0</v>
      </c>
      <c r="AV24" s="45">
        <v>0</v>
      </c>
      <c r="AW24" s="45">
        <v>0</v>
      </c>
      <c r="AX24" s="45">
        <v>0</v>
      </c>
      <c r="AY24" s="45">
        <v>0</v>
      </c>
      <c r="AZ24" s="45">
        <v>0</v>
      </c>
      <c r="BA24" s="45">
        <v>0</v>
      </c>
      <c r="BB24" s="45">
        <v>0</v>
      </c>
      <c r="BC24" s="79">
        <v>0</v>
      </c>
      <c r="BD24" s="46">
        <f t="shared" si="2"/>
        <v>0</v>
      </c>
      <c r="BE24" s="46">
        <v>0.5</v>
      </c>
      <c r="BF24" s="46">
        <f t="shared" si="3"/>
        <v>0.5</v>
      </c>
    </row>
    <row r="25" spans="2:58" x14ac:dyDescent="0.25">
      <c r="B25" s="98" t="s">
        <v>2</v>
      </c>
      <c r="C25" s="98"/>
      <c r="D25" s="98"/>
      <c r="E25" s="98"/>
      <c r="F25" s="98"/>
      <c r="G25" s="54"/>
      <c r="H25" s="54"/>
      <c r="I25" s="54"/>
      <c r="J25" s="54"/>
      <c r="K25" s="73"/>
      <c r="L25" s="54"/>
      <c r="M25" s="54"/>
      <c r="N25" s="40">
        <v>20579199</v>
      </c>
      <c r="O25" s="40">
        <v>20579199</v>
      </c>
      <c r="P25" s="55">
        <f>SUM(P15:P24)</f>
        <v>20579199</v>
      </c>
      <c r="Q25" s="55">
        <f>SUM(Q15:Q24)</f>
        <v>0</v>
      </c>
      <c r="R25" s="40">
        <f>SUM(R15:R24)</f>
        <v>-682919</v>
      </c>
      <c r="S25" s="16">
        <f>IFERROR((P25+Q25)/O25,0)</f>
        <v>1</v>
      </c>
      <c r="T25" s="55">
        <f>SUM(T15:T24)</f>
        <v>19896280</v>
      </c>
      <c r="U25" s="54"/>
      <c r="V25" s="54"/>
      <c r="W25" s="54"/>
      <c r="X25" s="55">
        <f t="shared" ref="X25:AF25" si="8">SUM(X15:X24)</f>
        <v>0</v>
      </c>
      <c r="Y25" s="55">
        <f t="shared" si="8"/>
        <v>3078825</v>
      </c>
      <c r="Z25" s="55">
        <f t="shared" si="8"/>
        <v>2114245</v>
      </c>
      <c r="AA25" s="55">
        <f t="shared" si="8"/>
        <v>1096170</v>
      </c>
      <c r="AB25" s="55">
        <f t="shared" si="8"/>
        <v>2710615</v>
      </c>
      <c r="AC25" s="56">
        <f t="shared" si="8"/>
        <v>1158242</v>
      </c>
      <c r="AD25" s="56">
        <f t="shared" si="8"/>
        <v>1615167</v>
      </c>
      <c r="AE25" s="56">
        <f t="shared" si="8"/>
        <v>1474796</v>
      </c>
      <c r="AF25" s="55">
        <f t="shared" si="8"/>
        <v>1250834</v>
      </c>
      <c r="AG25" s="55">
        <f>SUM(AG15:AG21)</f>
        <v>568775</v>
      </c>
      <c r="AH25" s="56">
        <f>SUM(AH15:AH24)</f>
        <v>1858878</v>
      </c>
      <c r="AI25" s="55">
        <f>SUM(AI15:AI24)</f>
        <v>2443539</v>
      </c>
      <c r="AJ25" s="6">
        <f>SUM(AJ15:AJ22)</f>
        <v>19370086</v>
      </c>
      <c r="AK25" s="55">
        <f>SUM(AK15:AK22)</f>
        <v>523394</v>
      </c>
      <c r="AL25" s="44"/>
      <c r="AM25" s="6">
        <f>SUM(AM15:AM22)</f>
        <v>15941638</v>
      </c>
      <c r="AN25" s="6">
        <f>SUM(AN15:AN22)</f>
        <v>1878265</v>
      </c>
      <c r="AO25" s="6">
        <f>SUM(AO15:AO22)</f>
        <v>0</v>
      </c>
      <c r="AP25" s="57">
        <f>SUM(AP15:AP22)</f>
        <v>37713383</v>
      </c>
      <c r="AR25" s="45">
        <f>SUM(AR15:AR23)</f>
        <v>0.26</v>
      </c>
      <c r="AS25" s="45">
        <f t="shared" ref="AS25:BD25" si="9">SUM(AS15:AS22)</f>
        <v>0.23</v>
      </c>
      <c r="AT25" s="45">
        <f t="shared" si="9"/>
        <v>0.19</v>
      </c>
      <c r="AU25" s="45">
        <f t="shared" si="9"/>
        <v>0.15000000000000002</v>
      </c>
      <c r="AV25" s="45">
        <f t="shared" si="9"/>
        <v>0.16000000000000003</v>
      </c>
      <c r="AW25" s="45">
        <f t="shared" si="9"/>
        <v>0.23</v>
      </c>
      <c r="AX25" s="45">
        <f t="shared" si="9"/>
        <v>0.25</v>
      </c>
      <c r="AY25" s="45">
        <f>SUM(AY15:AY24)</f>
        <v>0.32000000000000006</v>
      </c>
      <c r="AZ25" s="45">
        <f>SUM(AZ15:AZ24)</f>
        <v>0.42000000000000004</v>
      </c>
      <c r="BA25" s="45">
        <f>SUM(BA15:BA24)</f>
        <v>0.37</v>
      </c>
      <c r="BB25" s="45">
        <f>SUM(BB15:BB24)</f>
        <v>0.28000000000000003</v>
      </c>
      <c r="BC25" s="79">
        <f>SUM(BC15:BC24)</f>
        <v>0.22999999999999998</v>
      </c>
      <c r="BD25" s="45">
        <f t="shared" si="9"/>
        <v>3.0900000000000003</v>
      </c>
      <c r="BE25" s="47"/>
      <c r="BF25" s="46">
        <f>SUM(BF15:BF22)</f>
        <v>2.3099999999999996</v>
      </c>
    </row>
    <row r="26" spans="2:58" x14ac:dyDescent="0.25">
      <c r="B26" s="99"/>
      <c r="C26" s="99"/>
      <c r="D26" s="99"/>
      <c r="E26" s="99"/>
      <c r="F26" s="99"/>
      <c r="G26" s="24"/>
      <c r="H26" s="24"/>
      <c r="T26" s="44"/>
      <c r="AL26" s="27"/>
    </row>
    <row r="27" spans="2:58" ht="22.5" x14ac:dyDescent="0.25">
      <c r="B27" s="25" t="s">
        <v>1</v>
      </c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27"/>
    </row>
    <row r="28" spans="2:58" ht="15" x14ac:dyDescent="0.25">
      <c r="B28" s="82" t="s">
        <v>33</v>
      </c>
      <c r="C28" s="82"/>
      <c r="D28" s="83"/>
      <c r="E28" s="83"/>
      <c r="F28" s="83"/>
      <c r="G28" s="83"/>
      <c r="H28" s="83"/>
      <c r="I28" s="83"/>
      <c r="J28" s="58"/>
      <c r="K28" s="58"/>
      <c r="L28" s="58"/>
      <c r="M28" s="58"/>
      <c r="N28" s="58"/>
      <c r="O28" s="58"/>
      <c r="P28" s="58"/>
      <c r="Q28" s="58"/>
      <c r="R28" s="75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27"/>
    </row>
    <row r="29" spans="2:58" x14ac:dyDescent="0.25"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27"/>
    </row>
  </sheetData>
  <mergeCells count="21">
    <mergeCell ref="AR13:BF13"/>
    <mergeCell ref="E29:AK29"/>
    <mergeCell ref="E11:AK11"/>
    <mergeCell ref="AM13:AP13"/>
    <mergeCell ref="B25:F25"/>
    <mergeCell ref="P13:S13"/>
    <mergeCell ref="AM11:AP11"/>
    <mergeCell ref="X13:AK13"/>
    <mergeCell ref="B9:AI9"/>
    <mergeCell ref="AJ9:AK9"/>
    <mergeCell ref="E10:AK10"/>
    <mergeCell ref="B28:I28"/>
    <mergeCell ref="B1:AK2"/>
    <mergeCell ref="B3:AK4"/>
    <mergeCell ref="B5:AK5"/>
    <mergeCell ref="B6:AK6"/>
    <mergeCell ref="B7:AK7"/>
    <mergeCell ref="B8:AK8"/>
    <mergeCell ref="B26:F26"/>
    <mergeCell ref="E27:AK27"/>
    <mergeCell ref="C13:D13"/>
  </mergeCells>
  <phoneticPr fontId="6" type="noConversion"/>
  <conditionalFormatting sqref="K20">
    <cfRule type="containsBlanks" dxfId="3" priority="7">
      <formula>LEN(TRIM(K20))=0</formula>
    </cfRule>
  </conditionalFormatting>
  <conditionalFormatting sqref="K17">
    <cfRule type="containsBlanks" dxfId="2" priority="3">
      <formula>LEN(TRIM(K17))=0</formula>
    </cfRule>
  </conditionalFormatting>
  <conditionalFormatting sqref="K18">
    <cfRule type="containsBlanks" dxfId="1" priority="2">
      <formula>LEN(TRIM(K18))=0</formula>
    </cfRule>
  </conditionalFormatting>
  <conditionalFormatting sqref="K15">
    <cfRule type="containsBlanks" dxfId="0" priority="1">
      <formula>LEN(TRIM(K15))=0</formula>
    </cfRule>
  </conditionalFormatting>
  <pageMargins left="0.7" right="0.7" top="0.75" bottom="0.75" header="0.3" footer="0.3"/>
  <pageSetup scale="3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A7D42B22BDD040ADEFECD5FA9D1542" ma:contentTypeVersion="14" ma:contentTypeDescription="Crear nuevo documento." ma:contentTypeScope="" ma:versionID="4c15c5ec89a6a534af4af202b36ab13c">
  <xsd:schema xmlns:xsd="http://www.w3.org/2001/XMLSchema" xmlns:xs="http://www.w3.org/2001/XMLSchema" xmlns:p="http://schemas.microsoft.com/office/2006/metadata/properties" xmlns:ns3="40dd93a6-05e1-48f9-b13d-f4b92f28301c" xmlns:ns4="b50e0b37-c7d6-403a-80f7-b1f8129e701a" targetNamespace="http://schemas.microsoft.com/office/2006/metadata/properties" ma:root="true" ma:fieldsID="e1c936fd1779f88a4c4b67c4d4399ba5" ns3:_="" ns4:_="">
    <xsd:import namespace="40dd93a6-05e1-48f9-b13d-f4b92f28301c"/>
    <xsd:import namespace="b50e0b37-c7d6-403a-80f7-b1f8129e701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dd93a6-05e1-48f9-b13d-f4b92f2830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0e0b37-c7d6-403a-80f7-b1f8129e70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D7B81AD-F4E8-41E7-9984-F00EF60659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dd93a6-05e1-48f9-b13d-f4b92f28301c"/>
    <ds:schemaRef ds:uri="b50e0b37-c7d6-403a-80f7-b1f8129e70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961B27-26A8-4D66-8B2C-35F3DD4BDB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AA6FB4-7A03-4780-8D79-B4CE52C70C04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b50e0b37-c7d6-403a-80f7-b1f8129e701a"/>
    <ds:schemaRef ds:uri="40dd93a6-05e1-48f9-b13d-f4b92f28301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FET2021</vt:lpstr>
      <vt:lpstr>Informe ST31 No FET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Marcelo Daniel Troncoso Vergara</cp:lastModifiedBy>
  <cp:lastPrinted>2021-10-15T13:46:26Z</cp:lastPrinted>
  <dcterms:created xsi:type="dcterms:W3CDTF">2021-02-18T20:05:13Z</dcterms:created>
  <dcterms:modified xsi:type="dcterms:W3CDTF">2022-01-14T19:18:47Z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0x01010000A7D42B22BDD040ADEFECD5FA9D1542</vt:lpwstr>
  </property>
</Properties>
</file>